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2" activeTab="2"/>
  </bookViews>
  <sheets>
    <sheet name="4-非流动资产汇总" sheetId="9" state="hidden" r:id="rId1"/>
    <sheet name="4-8-2构筑物" sheetId="3" state="hidden" r:id="rId2"/>
    <sheet name="管道沟槽" sheetId="4" r:id="rId3"/>
    <sheet name="4-8-4机器设备" sheetId="5" state="hidden" r:id="rId4"/>
    <sheet name="4-13无形资产汇总" sheetId="7" state="hidden" r:id="rId5"/>
  </sheets>
  <externalReferences>
    <externalReference r:id="rId6"/>
  </externalReferences>
  <definedNames>
    <definedName name="_xlnm._FilterDatabase" localSheetId="1" hidden="1">'4-8-2构筑物'!$A$6:$AI$28</definedName>
    <definedName name="_xlnm._FilterDatabase" localSheetId="2" hidden="1">管道沟槽!$A$6:$M$418</definedName>
    <definedName name="_xlnm._FilterDatabase" localSheetId="3" hidden="1">'4-8-4机器设备'!$A$6:$AU$308</definedName>
    <definedName name="aa" localSheetId="0">#REF!</definedName>
    <definedName name="_xlnm.Print_Area" localSheetId="1">'4-8-2构筑物'!$A$1:$P$35</definedName>
    <definedName name="_xlnm.Print_Area" localSheetId="3">'4-8-4机器设备'!$A$1:$P$320</definedName>
    <definedName name="_xlnm.Print_Area" localSheetId="2">管道沟槽!$A$1:$M$431</definedName>
    <definedName name="_xlnm.Print_Titles" localSheetId="1">'4-8-2构筑物'!$1:$6</definedName>
    <definedName name="_xlnm.Print_Titles" localSheetId="3">'4-8-4机器设备'!$1:$6</definedName>
    <definedName name="_xlnm.Print_Titles" localSheetId="2">管道沟槽!$1:$6</definedName>
    <definedName name="Work_Program_By_Area_List" localSheetId="0">#REF!</definedName>
    <definedName name="帐务_科目_1131059_栏目_期末贷方余额">20</definedName>
    <definedName name="전" localSheetId="0">#REF!</definedName>
    <definedName name="주택사업본부" localSheetId="0">#REF!</definedName>
    <definedName name="철구사업본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zhonglian</author>
    <author>chenjie</author>
  </authors>
  <commentList>
    <comment ref="M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zhonglian:
</t>
        </r>
      </text>
    </comment>
    <comment ref="C7" authorId="1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chenjie:
如“砖、钢筋砼、钢结构、砖铁栏杆、砼面、沥青面、砖面”等，详见填表说明
</t>
        </r>
      </text>
    </comment>
    <comment ref="D7" authorId="1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chenjie:
指竣工验收日
</t>
        </r>
      </text>
    </comment>
    <comment ref="P7" authorId="1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chenjie:
备注中须说明的事项：(1)对因改扩建已改变了原有建筑面积的；(2)改扩建增加的相应价值未入帐的，注明未入帐部分的建筑面积。(3)盘盈资产及非正常状态下的资产，如：“已拆除、待报废”等(5)负数余额
</t>
        </r>
      </text>
    </comment>
  </commentList>
</comments>
</file>

<file path=xl/sharedStrings.xml><?xml version="1.0" encoding="utf-8"?>
<sst xmlns="http://schemas.openxmlformats.org/spreadsheetml/2006/main" count="1145" uniqueCount="336">
  <si>
    <t>非流动资产评估汇总表</t>
  </si>
  <si>
    <r>
      <rPr>
        <sz val="10"/>
        <rFont val="Times New Roman"/>
        <charset val="134"/>
      </rPr>
      <t>表</t>
    </r>
    <r>
      <rPr>
        <sz val="10"/>
        <rFont val="Arial Narrow"/>
        <charset val="134"/>
      </rPr>
      <t>4</t>
    </r>
  </si>
  <si>
    <t>评估基准日：</t>
  </si>
  <si>
    <t>被评估单位：</t>
  </si>
  <si>
    <t>金额单位：人民币元</t>
  </si>
  <si>
    <t>编号</t>
  </si>
  <si>
    <t>科目名称</t>
  </si>
  <si>
    <t>审计前账面价值</t>
  </si>
  <si>
    <t>账面价值</t>
  </si>
  <si>
    <t>评估价值</t>
  </si>
  <si>
    <t>增减值</t>
  </si>
  <si>
    <r>
      <rPr>
        <sz val="10"/>
        <color indexed="8"/>
        <rFont val="Times New Roman"/>
        <charset val="134"/>
      </rPr>
      <t>增值率</t>
    </r>
    <r>
      <rPr>
        <sz val="10"/>
        <rFont val="Arial Narrow"/>
        <charset val="134"/>
      </rPr>
      <t>%</t>
    </r>
  </si>
  <si>
    <t>4-1</t>
  </si>
  <si>
    <t>债权投资</t>
  </si>
  <si>
    <t>4-2</t>
  </si>
  <si>
    <t>其他债权投资</t>
  </si>
  <si>
    <t>4-3</t>
  </si>
  <si>
    <t>长期应收款</t>
  </si>
  <si>
    <t>4-4</t>
  </si>
  <si>
    <t>长期股权投资</t>
  </si>
  <si>
    <t>4-5</t>
  </si>
  <si>
    <t>其他权益工具投资</t>
  </si>
  <si>
    <t>4-6</t>
  </si>
  <si>
    <t>其他非流动金融资产</t>
  </si>
  <si>
    <t>4-7</t>
  </si>
  <si>
    <t>投资性房地产</t>
  </si>
  <si>
    <t>4-8</t>
  </si>
  <si>
    <t>固定资产</t>
  </si>
  <si>
    <t>4-9</t>
  </si>
  <si>
    <t>在建工程</t>
  </si>
  <si>
    <t>4-10</t>
  </si>
  <si>
    <t>生产性生物资产</t>
  </si>
  <si>
    <t>4-11</t>
  </si>
  <si>
    <t>油气资产</t>
  </si>
  <si>
    <t>4-12</t>
  </si>
  <si>
    <t>使用权资产</t>
  </si>
  <si>
    <t>4-13</t>
  </si>
  <si>
    <t>无形资产</t>
  </si>
  <si>
    <t>4-14</t>
  </si>
  <si>
    <t>开发支出</t>
  </si>
  <si>
    <t>4-15</t>
  </si>
  <si>
    <t>商誉</t>
  </si>
  <si>
    <t>4-16</t>
  </si>
  <si>
    <t>长期待摊费用</t>
  </si>
  <si>
    <t>4-17</t>
  </si>
  <si>
    <t>递延所得税资产</t>
  </si>
  <si>
    <t>4-18</t>
  </si>
  <si>
    <t>其他非流动资产</t>
  </si>
  <si>
    <t>合计</t>
  </si>
  <si>
    <t>固定资产—构筑物及其他辅助设施评估明细表</t>
  </si>
  <si>
    <r>
      <rPr>
        <sz val="10"/>
        <rFont val="宋体"/>
        <charset val="134"/>
      </rPr>
      <t>表</t>
    </r>
    <r>
      <rPr>
        <sz val="10"/>
        <rFont val="Arial Narrow"/>
        <charset val="134"/>
      </rPr>
      <t>4-8-2</t>
    </r>
  </si>
  <si>
    <t>序号</t>
  </si>
  <si>
    <r>
      <rPr>
        <sz val="10"/>
        <rFont val="宋体"/>
        <charset val="134"/>
      </rPr>
      <t>构筑物</t>
    </r>
    <r>
      <rPr>
        <sz val="10"/>
        <rFont val="宋体"/>
        <charset val="134"/>
      </rPr>
      <t>名称</t>
    </r>
  </si>
  <si>
    <t>结构</t>
  </si>
  <si>
    <t>建成
年月</t>
  </si>
  <si>
    <t>计量单位</t>
  </si>
  <si>
    <r>
      <rPr>
        <sz val="10"/>
        <rFont val="宋体"/>
        <charset val="134"/>
      </rPr>
      <t>面积体积</t>
    </r>
    <r>
      <rPr>
        <sz val="10"/>
        <rFont val="Arial Narrow"/>
        <charset val="134"/>
      </rPr>
      <t>m</t>
    </r>
    <r>
      <rPr>
        <vertAlign val="superscript"/>
        <sz val="10"/>
        <rFont val="Arial Narrow"/>
        <charset val="134"/>
      </rPr>
      <t>2</t>
    </r>
    <r>
      <rPr>
        <sz val="10"/>
        <rFont val="宋体"/>
        <charset val="134"/>
      </rPr>
      <t>或</t>
    </r>
    <r>
      <rPr>
        <sz val="10"/>
        <rFont val="Arial Narrow"/>
        <charset val="134"/>
      </rPr>
      <t>m</t>
    </r>
    <r>
      <rPr>
        <vertAlign val="superscript"/>
        <sz val="10"/>
        <rFont val="Arial Narrow"/>
        <charset val="134"/>
      </rPr>
      <t>3</t>
    </r>
  </si>
  <si>
    <r>
      <rPr>
        <sz val="10"/>
        <rFont val="宋体"/>
        <charset val="134"/>
      </rPr>
      <t xml:space="preserve">长度
</t>
    </r>
    <r>
      <rPr>
        <sz val="10"/>
        <rFont val="Arial Narrow"/>
        <charset val="134"/>
      </rPr>
      <t>(m)</t>
    </r>
  </si>
  <si>
    <r>
      <rPr>
        <sz val="10"/>
        <rFont val="宋体"/>
        <charset val="134"/>
      </rPr>
      <t xml:space="preserve">宽度
</t>
    </r>
    <r>
      <rPr>
        <sz val="10"/>
        <rFont val="Arial Narrow"/>
        <charset val="134"/>
      </rPr>
      <t>(m)</t>
    </r>
  </si>
  <si>
    <r>
      <rPr>
        <sz val="10"/>
        <rFont val="宋体"/>
        <charset val="134"/>
      </rPr>
      <t xml:space="preserve">高度
</t>
    </r>
    <r>
      <rPr>
        <sz val="10"/>
        <rFont val="Arial Narrow"/>
        <charset val="134"/>
      </rPr>
      <t>(m)</t>
    </r>
  </si>
  <si>
    <r>
      <rPr>
        <sz val="10"/>
        <rFont val="宋体"/>
        <charset val="134"/>
      </rPr>
      <t>增值率</t>
    </r>
    <r>
      <rPr>
        <sz val="10"/>
        <rFont val="Arial Narrow"/>
        <charset val="134"/>
      </rPr>
      <t>%</t>
    </r>
  </si>
  <si>
    <t>备注</t>
  </si>
  <si>
    <t>原值</t>
  </si>
  <si>
    <t>净值</t>
  </si>
  <si>
    <r>
      <rPr>
        <sz val="10"/>
        <rFont val="宋体"/>
        <charset val="134"/>
      </rPr>
      <t>成新率</t>
    </r>
    <r>
      <rPr>
        <sz val="10"/>
        <rFont val="Arial Narrow"/>
        <charset val="134"/>
      </rPr>
      <t>%</t>
    </r>
  </si>
  <si>
    <t>合 计</t>
  </si>
  <si>
    <t>减：构筑物及其他辅助设施减值准备</t>
  </si>
  <si>
    <t>被评估单位填表人：</t>
  </si>
  <si>
    <t>评估人员：</t>
  </si>
  <si>
    <t>填表日期：</t>
  </si>
  <si>
    <t>填表说明：</t>
  </si>
  <si>
    <t>固定资产—管道和沟槽评估明细表</t>
  </si>
  <si>
    <t>评估基准日：2025年12月31日</t>
  </si>
  <si>
    <t>被评估单位：金湖县住房和城乡建设局</t>
  </si>
  <si>
    <t>项目名称</t>
  </si>
  <si>
    <t xml:space="preserve"> 名称</t>
  </si>
  <si>
    <t>长度
(m)</t>
  </si>
  <si>
    <t>沟宽*沟厚(mm*mm)
管径*壁厚(mm*mm)</t>
  </si>
  <si>
    <t>材质</t>
  </si>
  <si>
    <t>建成年月</t>
  </si>
  <si>
    <t>合同、预（结）算金额</t>
  </si>
  <si>
    <r>
      <rPr>
        <sz val="10"/>
        <color theme="1"/>
        <rFont val="宋体"/>
        <charset val="134"/>
      </rPr>
      <t>增值率</t>
    </r>
    <r>
      <rPr>
        <sz val="10"/>
        <color theme="1"/>
        <rFont val="Arial Narrow"/>
        <charset val="134"/>
      </rPr>
      <t>%</t>
    </r>
  </si>
  <si>
    <t>成新率</t>
  </si>
  <si>
    <t>长安巷（健康路-跃进路）道路黑色化改造、路灯、污水管道、供水及绿化项目</t>
  </si>
  <si>
    <t>长安巷（健康路-跃进路）</t>
  </si>
  <si>
    <t>DN315</t>
  </si>
  <si>
    <t>PE拖拉管</t>
  </si>
  <si>
    <t>工园路两侧景观绿化（衡阳路-淮金线）、（八四大道-淮金线）供水工程项目</t>
  </si>
  <si>
    <t>工园路（八四大道-淮金线）</t>
  </si>
  <si>
    <t>DN250</t>
  </si>
  <si>
    <t>PE管</t>
  </si>
  <si>
    <t>DN110</t>
  </si>
  <si>
    <t>DN75</t>
  </si>
  <si>
    <t>青年路（人民路-黎城路）供水管道工程</t>
  </si>
  <si>
    <t>青年路（人民路-黎城路）</t>
  </si>
  <si>
    <t>DN300</t>
  </si>
  <si>
    <t>球墨铸铁管</t>
  </si>
  <si>
    <t>控源截污一期</t>
  </si>
  <si>
    <t>上湾路（翠园路-园林路）</t>
  </si>
  <si>
    <t>DN200</t>
  </si>
  <si>
    <t>DN63</t>
  </si>
  <si>
    <t>利民路（园林路-人民路）</t>
  </si>
  <si>
    <t>DN20</t>
  </si>
  <si>
    <t>DN160</t>
  </si>
  <si>
    <t>平安路（人民路-船塘路）</t>
  </si>
  <si>
    <t>戴楼水厂-八四大道</t>
  </si>
  <si>
    <t>DN500</t>
  </si>
  <si>
    <t>钢管</t>
  </si>
  <si>
    <t>DN900</t>
  </si>
  <si>
    <t>DN1000</t>
  </si>
  <si>
    <t>DN630*9</t>
  </si>
  <si>
    <t>DN820*12</t>
  </si>
  <si>
    <t>DN900*14</t>
  </si>
  <si>
    <t>DN920*14</t>
  </si>
  <si>
    <t>DN920*20</t>
  </si>
  <si>
    <t>建设西路（八四大道-华海路）</t>
  </si>
  <si>
    <t>DN600</t>
  </si>
  <si>
    <t>DN630</t>
  </si>
  <si>
    <t>DN700</t>
  </si>
  <si>
    <t>DN720</t>
  </si>
  <si>
    <t>DN800</t>
  </si>
  <si>
    <t>DN500*10</t>
  </si>
  <si>
    <t>同泰大道（安澜科技-金宝南线）</t>
  </si>
  <si>
    <t>环城西路（淮河西路-北兴路）</t>
  </si>
  <si>
    <t>环城西路(金湖路-工园路）</t>
  </si>
  <si>
    <t>DN150</t>
  </si>
  <si>
    <t>清河东路（黎城路-利农河）</t>
  </si>
  <si>
    <t>DN325*8</t>
  </si>
  <si>
    <t>DN720*9</t>
  </si>
  <si>
    <t>跃进路（园林路-昌盛路）</t>
  </si>
  <si>
    <t>上郑路（淮河西路-明发西门）</t>
  </si>
  <si>
    <t>上郑路（上湾路北-北兴路）</t>
  </si>
  <si>
    <t>金荷路（建设西路-健康路）</t>
  </si>
  <si>
    <t>金荷路（健康路-金湖路）</t>
  </si>
  <si>
    <t>衡阳路（健康路-移动公司）</t>
  </si>
  <si>
    <t>DN400</t>
  </si>
  <si>
    <t>DN530*12</t>
  </si>
  <si>
    <t>DN560</t>
  </si>
  <si>
    <t>衡阳路（移动公司-工园路）</t>
  </si>
  <si>
    <t>管</t>
  </si>
  <si>
    <t>DN219*6</t>
  </si>
  <si>
    <t>DN630*10</t>
  </si>
  <si>
    <t>翠园路（建设路-西苑新村）</t>
  </si>
  <si>
    <t>团结巷（友谊路-建设路）给水支管</t>
  </si>
  <si>
    <t>DN32</t>
  </si>
  <si>
    <t>船塘路（神华大道-金湖路）支次管</t>
  </si>
  <si>
    <t>润德路（建设路-跃进路）给水支管</t>
  </si>
  <si>
    <t>为民路（友谊路-建设路）给水支管</t>
  </si>
  <si>
    <t>康乐路（健康路-朝阳路）主支管</t>
  </si>
  <si>
    <t>建源西侧道路</t>
  </si>
  <si>
    <t>大兴路49-50#给水支管</t>
  </si>
  <si>
    <t>健康路（润德路以西、园林路以西）</t>
  </si>
  <si>
    <t>人民路（紫罗兰家纺-跃进路）</t>
  </si>
  <si>
    <t>城东EPC</t>
  </si>
  <si>
    <t>利农南路（神华大道-金宝南线）9道过路管</t>
  </si>
  <si>
    <t>海晏路（利农路-城东干道）</t>
  </si>
  <si>
    <t>金湖东路（利农路-利东河路）</t>
  </si>
  <si>
    <t>清河东路（利农河-九里三路）</t>
  </si>
  <si>
    <t>钢管（*10）</t>
  </si>
  <si>
    <t>城南干道（高宝路-城东干道）</t>
  </si>
  <si>
    <t>育才路（新村路-大兴路）</t>
  </si>
  <si>
    <t>育才路（海晏路-金湖东路）</t>
  </si>
  <si>
    <t>丰收路（小集公寓-城南干道）</t>
  </si>
  <si>
    <t>丰收路（神华大道-富春花苑）</t>
  </si>
  <si>
    <t>城东干道（金湖东路-金宝南线）</t>
  </si>
  <si>
    <t>城东干道（建设东路-金湖东路）</t>
  </si>
  <si>
    <t>控源截污二期</t>
  </si>
  <si>
    <t>工二路（八四大道-衡阳南路）</t>
  </si>
  <si>
    <t>D159</t>
  </si>
  <si>
    <t>钢管（*4.5）</t>
  </si>
  <si>
    <t>平安东路（九里二路-九里三路）</t>
  </si>
  <si>
    <t>长乐西路（国宾大酒店-园林路）</t>
  </si>
  <si>
    <t>长乐路（园林路-黎城市场）</t>
  </si>
  <si>
    <t>双楼路（中东河-建设西路南侧）</t>
  </si>
  <si>
    <t>东联路（上湾路-建设西路）</t>
  </si>
  <si>
    <t>利民路（人民路-向阳路）</t>
  </si>
  <si>
    <t>城中桥南侧-美食街无名小路</t>
  </si>
  <si>
    <t>跃进路（园林路-人民路）</t>
  </si>
  <si>
    <t>名人广场东侧向北无名小路</t>
  </si>
  <si>
    <t>黎东河路(建设路-海晏路）</t>
  </si>
  <si>
    <t>友谊路（园林路-为民路）碰接</t>
  </si>
  <si>
    <t>华海路（凤泽园-建设西路)</t>
  </si>
  <si>
    <t>华海路（健康路-金湖西路)</t>
  </si>
  <si>
    <t>华海路（金湖西路-工二路)</t>
  </si>
  <si>
    <t>同泰大道（上湾路-北兴路）</t>
  </si>
  <si>
    <t>同泰大道（上湾路-工园路）</t>
  </si>
  <si>
    <t>为民路（友谊路-上湾路）</t>
  </si>
  <si>
    <t>团结巷（友谊路-上湾路）</t>
  </si>
  <si>
    <t>园林路西侧门面房后水泥路</t>
  </si>
  <si>
    <t>八四广场北侧（园林路-富业公司宿舍楼）</t>
  </si>
  <si>
    <t>DN108*4</t>
  </si>
  <si>
    <t>平安西路（衡阳路-昌盛路）</t>
  </si>
  <si>
    <t>工一路（华海路以东）</t>
  </si>
  <si>
    <t>神华大道北侧（理士大道-八四大道）</t>
  </si>
  <si>
    <t>神华大道（衡阳路-消防大队）</t>
  </si>
  <si>
    <t>顺河路（黎城路-人民路）</t>
  </si>
  <si>
    <t>金荷路（神华大道-工园路）</t>
  </si>
  <si>
    <t>园林路（平安路-金湖路）</t>
  </si>
  <si>
    <t>园林路（平安路-神华大道）</t>
  </si>
  <si>
    <t>园林路（金湖路-跃进路）</t>
  </si>
  <si>
    <t>园林路（建设西路-友谊路）</t>
  </si>
  <si>
    <t>新华巷（健康路-跃进路）碰接</t>
  </si>
  <si>
    <t>人民路过金湖路拖拉管替换展旺管</t>
  </si>
  <si>
    <t>人民路过神华大道拖拉管替换展旺管</t>
  </si>
  <si>
    <t>工园路过人民路拖拉管</t>
  </si>
  <si>
    <t>黎城路（健康路-垃圾处理站）</t>
  </si>
  <si>
    <t>清河路（衡阳路-金荷路）</t>
  </si>
  <si>
    <t>人民路（城中桥-健康路）</t>
  </si>
  <si>
    <t>人民路（健康路路北-9号电动车）</t>
  </si>
  <si>
    <t>人民路（金湖路-神华大道）</t>
  </si>
  <si>
    <t>大兴路（东阳路-黎东河路）</t>
  </si>
  <si>
    <t>海晏路（东阳路-黎东河路）</t>
  </si>
  <si>
    <t>八四大道（神华大道-工园路）</t>
  </si>
  <si>
    <t>八四大道（神华大道-工二路）</t>
  </si>
  <si>
    <t>理士大道（上湾路-工园路）</t>
  </si>
  <si>
    <t>九里三路（神华大道-平安东路）</t>
  </si>
  <si>
    <t>九里四路(神华大道-平安东路）</t>
  </si>
  <si>
    <t>健康路（商务局-西苑）</t>
  </si>
  <si>
    <t>给排水中心</t>
  </si>
  <si>
    <t>金湖二桥段</t>
  </si>
  <si>
    <t>金宝南线管道施工工程</t>
  </si>
  <si>
    <t>建设西路-陈桥</t>
  </si>
  <si>
    <t>DN315-DN630</t>
  </si>
  <si>
    <t>球墨铸铁、PE管</t>
  </si>
  <si>
    <t>332省道-金南</t>
  </si>
  <si>
    <t>DN300-DN600</t>
  </si>
  <si>
    <t>二桥北金北-吕良</t>
  </si>
  <si>
    <t>DN315-DN400</t>
  </si>
  <si>
    <t>吕良-孙集</t>
  </si>
  <si>
    <t>DN250-DN400</t>
  </si>
  <si>
    <t>崔庄油田给水主管工程（二水厂-金西水厂）</t>
  </si>
  <si>
    <t>乌龙渡-荷花荡</t>
  </si>
  <si>
    <t>DN300-DN500</t>
  </si>
  <si>
    <t>球墨铸铁管、PE管、钢管</t>
  </si>
  <si>
    <t>工园路（八四大道-同泰大道）</t>
  </si>
  <si>
    <t>DN400、DN600、DN700</t>
  </si>
  <si>
    <t>金南-卞塘</t>
  </si>
  <si>
    <t>DN110-DN300</t>
  </si>
  <si>
    <t>东偏泓-银涂开发区</t>
  </si>
  <si>
    <t>DN200-DN700</t>
  </si>
  <si>
    <t>银集-涂沟</t>
  </si>
  <si>
    <t>DN200-DN400</t>
  </si>
  <si>
    <t>陈桥-新农</t>
  </si>
  <si>
    <t>乌龙渡-白马湖</t>
  </si>
  <si>
    <t>DN110、DN300、DN400</t>
  </si>
  <si>
    <t>戴楼-官塘</t>
  </si>
  <si>
    <t>乌龙渡大桥</t>
  </si>
  <si>
    <t>淮河入江水道</t>
  </si>
  <si>
    <t>双楼路段（二水厂-上湾路）</t>
  </si>
  <si>
    <t>上湾路段（双楼路-金水河）</t>
  </si>
  <si>
    <t>健康路段（金水河路-八四大道）</t>
  </si>
  <si>
    <t>金水河段（上湾路-健康路）</t>
  </si>
  <si>
    <t>八四大道（北兴路-神华大道）、城南干道（园林路-利农河）、同泰大道（工园路-金宝南线）、平安路(昌盛路-人民路）</t>
  </si>
  <si>
    <t>DN250-DN600</t>
  </si>
  <si>
    <t>青年路（人民路-园林路）</t>
  </si>
  <si>
    <t>DN225</t>
  </si>
  <si>
    <t>市政发包自来水施工</t>
  </si>
  <si>
    <t>金虹路（建设路-竹园路）</t>
  </si>
  <si>
    <t>平安东路（高宝路-九里二路）</t>
  </si>
  <si>
    <t>交通路（新港路-利民路）支管</t>
  </si>
  <si>
    <t>DN50</t>
  </si>
  <si>
    <t>向阳路（建设路-利民路）支管</t>
  </si>
  <si>
    <t>建业路（润康天成-昌盛路）</t>
  </si>
  <si>
    <t>三河路（沿河路-建设路）</t>
  </si>
  <si>
    <t>聚贤巷(金湖路-平安路）</t>
  </si>
  <si>
    <t>顺河路（人民路-长安巷）</t>
  </si>
  <si>
    <t>市政招标</t>
  </si>
  <si>
    <t>利民路（润德路-园林路）</t>
  </si>
  <si>
    <t>昌盛路（神华大道-工园路）</t>
  </si>
  <si>
    <t>上郑路（北兴路-淮河西路）</t>
  </si>
  <si>
    <t>开发区发包自来水施工</t>
  </si>
  <si>
    <t>同泰大道（金宝南线以南至台中路）</t>
  </si>
  <si>
    <t>金石大道东延</t>
  </si>
  <si>
    <t>南高齿一期表前主管（西海产业园）</t>
  </si>
  <si>
    <t>金荷路（金石路-金宝南线）</t>
  </si>
  <si>
    <t>丰登路（通港路以西）博华动力表前主管</t>
  </si>
  <si>
    <t>上湾路（双楼路-东联路）</t>
  </si>
  <si>
    <t>健康西路南侧（八四大道西）新金陵表前管道</t>
  </si>
  <si>
    <t>工二路（牌楼路向西科润膜二期表前管道）</t>
  </si>
  <si>
    <t>东联路（建设西路向南-智能制造产业园）</t>
  </si>
  <si>
    <t>临高路（官东路-牌楼路）</t>
  </si>
  <si>
    <t>东联路嘉远表前主管</t>
  </si>
  <si>
    <t>西海产业园</t>
  </si>
  <si>
    <t>南高齿二期表前管道（工园路南侧，淮金线东侧）</t>
  </si>
  <si>
    <t>神华大道（官东路以东）久盛表前管道</t>
  </si>
  <si>
    <t>工二路（牌楼路以东）双洋机械表前管道</t>
  </si>
  <si>
    <t>通港路（北兴路-丰登路）</t>
  </si>
  <si>
    <t>开发区招标</t>
  </si>
  <si>
    <t>神华大道（双楼路-永阳路）</t>
  </si>
  <si>
    <t>苏帮二期（园中园项目）</t>
  </si>
  <si>
    <t>优米路（金荷路以东）</t>
  </si>
  <si>
    <t>健康路（润德路-人民路）</t>
  </si>
  <si>
    <t>新民路（金湖路-平安路）</t>
  </si>
  <si>
    <t>金湖路过路拖拉管废除老水泥管</t>
  </si>
  <si>
    <t>市政供水管道改造工程一标段</t>
  </si>
  <si>
    <t>翠园路片区支巷</t>
  </si>
  <si>
    <t>同仁巷片区支巷</t>
  </si>
  <si>
    <t>新民路片区支巷</t>
  </si>
  <si>
    <t>顺河西路支巷</t>
  </si>
  <si>
    <t>健康路57#片区支巷</t>
  </si>
  <si>
    <t>长乐西路（龙翔网吧及西侧巷口）</t>
  </si>
  <si>
    <t>建设路（华海路-衡阳路）</t>
  </si>
  <si>
    <t>健康路（人民路-黎城路）</t>
  </si>
  <si>
    <t>市政老旧供水管网更新改造一标段</t>
  </si>
  <si>
    <t>神华大道（官东路-淮金线）</t>
  </si>
  <si>
    <t>西海路（官东路-双楼路）</t>
  </si>
  <si>
    <t>临高路（官东路-双楼路）</t>
  </si>
  <si>
    <t>双楼路（临高-金马高速）</t>
  </si>
  <si>
    <t>2017年度农村饮水安全巩固提升工程</t>
  </si>
  <si>
    <t>DN90</t>
  </si>
  <si>
    <t xml:space="preserve">DN200 </t>
  </si>
  <si>
    <t>2018年度农村饮水安全巩固提升工程</t>
  </si>
  <si>
    <t>合     计</t>
  </si>
  <si>
    <t/>
  </si>
  <si>
    <t>减：管道和沟槽减值准备</t>
  </si>
  <si>
    <t>合            计</t>
  </si>
  <si>
    <t xml:space="preserve">评估人员：        </t>
  </si>
  <si>
    <t>固定资产—机器设备评估明细表</t>
  </si>
  <si>
    <r>
      <rPr>
        <sz val="10"/>
        <rFont val="宋体"/>
        <charset val="134"/>
      </rPr>
      <t>表</t>
    </r>
    <r>
      <rPr>
        <sz val="10"/>
        <rFont val="Arial Narrow"/>
        <charset val="134"/>
      </rPr>
      <t>4-8-4</t>
    </r>
  </si>
  <si>
    <t>设备编号</t>
  </si>
  <si>
    <t>设备名称</t>
  </si>
  <si>
    <t>规格型号</t>
  </si>
  <si>
    <t>生产厂家</t>
  </si>
  <si>
    <t>数量</t>
  </si>
  <si>
    <t>购置日期</t>
  </si>
  <si>
    <t>启用日期</t>
  </si>
  <si>
    <t>无形资产评估汇总表</t>
  </si>
  <si>
    <r>
      <rPr>
        <sz val="10"/>
        <rFont val="宋体"/>
        <charset val="134"/>
      </rPr>
      <t>表</t>
    </r>
    <r>
      <rPr>
        <sz val="10"/>
        <rFont val="Arial Narrow"/>
        <charset val="134"/>
      </rPr>
      <t>4-13</t>
    </r>
  </si>
  <si>
    <r>
      <rPr>
        <sz val="10"/>
        <rFont val="Times New Roman"/>
        <charset val="134"/>
      </rPr>
      <t>增值率</t>
    </r>
    <r>
      <rPr>
        <sz val="10"/>
        <rFont val="Arial Narrow"/>
        <charset val="134"/>
      </rPr>
      <t>%</t>
    </r>
  </si>
  <si>
    <t>4-13-1</t>
  </si>
  <si>
    <t>无形资产-土地使用权</t>
  </si>
  <si>
    <t>4-13-2</t>
  </si>
  <si>
    <t>无形资产-矿业权</t>
  </si>
  <si>
    <t>4-13-3</t>
  </si>
  <si>
    <t>无形资产-其他无形资产</t>
  </si>
  <si>
    <t>减：无形资产减值准备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</si>
</sst>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m"/>
    <numFmt numFmtId="179" formatCode="#,##0_ "/>
    <numFmt numFmtId="180" formatCode="_ * #,##0.0000_ ;_ * \-#,##0.0000_ ;_ * &quot;-&quot;??_ ;_ @_ "/>
  </numFmts>
  <fonts count="47">
    <font>
      <sz val="12"/>
      <name val="Times New Roman"/>
      <charset val="134"/>
    </font>
    <font>
      <sz val="18"/>
      <name val="Arial Narrow"/>
      <charset val="134"/>
    </font>
    <font>
      <sz val="10"/>
      <name val="Arial Narrow"/>
      <charset val="134"/>
    </font>
    <font>
      <sz val="18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0"/>
      <name val="等线"/>
      <charset val="134"/>
      <scheme val="minor"/>
    </font>
    <font>
      <u/>
      <sz val="12"/>
      <name val="宋体"/>
      <charset val="134"/>
    </font>
    <font>
      <sz val="10"/>
      <color theme="1"/>
      <name val="等线"/>
      <charset val="134"/>
      <scheme val="minor"/>
    </font>
    <font>
      <sz val="18"/>
      <color theme="1"/>
      <name val="Arial Narrow"/>
      <charset val="134"/>
    </font>
    <font>
      <sz val="10"/>
      <color theme="1"/>
      <name val="Arial Narrow"/>
      <charset val="134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FF0000"/>
      <name val="Times New Roman"/>
      <charset val="134"/>
    </font>
    <font>
      <sz val="10"/>
      <color indexed="12"/>
      <name val="仿宋_GB2312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Arial Narrow"/>
      <charset val="134"/>
    </font>
    <font>
      <sz val="11"/>
      <color theme="1"/>
      <name val="等线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vertAlign val="superscript"/>
      <sz val="10"/>
      <name val="Arial Narrow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3" fillId="2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7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  <xf numFmtId="43" fontId="0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4" xfId="6" applyFont="1" applyFill="1" applyBorder="1" applyAlignment="1" applyProtection="1">
      <alignment vertical="center"/>
    </xf>
    <xf numFmtId="43" fontId="4" fillId="0" borderId="4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  <xf numFmtId="49" fontId="5" fillId="0" borderId="4" xfId="6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3" fontId="4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9" fontId="2" fillId="0" borderId="0" xfId="3" applyFont="1" applyFill="1" applyAlignment="1">
      <alignment vertical="center"/>
    </xf>
    <xf numFmtId="0" fontId="1" fillId="0" borderId="0" xfId="0" applyFont="1" applyAlignment="1">
      <alignment horizontal="centerContinuous" vertical="center"/>
    </xf>
    <xf numFmtId="43" fontId="1" fillId="0" borderId="0" xfId="1" applyFont="1" applyFill="1" applyAlignment="1">
      <alignment vertical="center"/>
    </xf>
    <xf numFmtId="9" fontId="1" fillId="0" borderId="0" xfId="3" applyFont="1" applyFill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43" fontId="5" fillId="0" borderId="0" xfId="1" applyFont="1" applyFill="1" applyAlignment="1">
      <alignment vertical="center"/>
    </xf>
    <xf numFmtId="9" fontId="5" fillId="0" borderId="0" xfId="3" applyFont="1" applyFill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43" fontId="4" fillId="0" borderId="4" xfId="0" applyNumberFormat="1" applyFont="1" applyBorder="1" applyAlignment="1">
      <alignment horizontal="right" vertical="center" shrinkToFit="1"/>
    </xf>
    <xf numFmtId="43" fontId="4" fillId="0" borderId="2" xfId="0" applyNumberFormat="1" applyFont="1" applyBorder="1" applyAlignment="1">
      <alignment horizontal="right" vertical="center" shrinkToFit="1"/>
    </xf>
    <xf numFmtId="9" fontId="4" fillId="0" borderId="2" xfId="3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43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9" fillId="0" borderId="0" xfId="6" applyFont="1" applyFill="1" applyBorder="1" applyAlignment="1" applyProtection="1">
      <alignment vertical="center" shrinkToFit="1"/>
    </xf>
    <xf numFmtId="43" fontId="4" fillId="0" borderId="0" xfId="0" applyNumberFormat="1" applyFont="1" applyAlignment="1">
      <alignment vertical="center"/>
    </xf>
    <xf numFmtId="43" fontId="4" fillId="0" borderId="0" xfId="1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10" fontId="2" fillId="0" borderId="0" xfId="3" applyNumberFormat="1" applyFont="1" applyFill="1" applyAlignment="1">
      <alignment vertical="center"/>
    </xf>
    <xf numFmtId="10" fontId="2" fillId="0" borderId="0" xfId="0" applyNumberFormat="1" applyFont="1" applyAlignment="1">
      <alignment vertical="center"/>
    </xf>
    <xf numFmtId="43" fontId="2" fillId="0" borderId="0" xfId="51" applyFont="1" applyFill="1" applyAlignment="1">
      <alignment vertical="center"/>
    </xf>
    <xf numFmtId="43" fontId="2" fillId="0" borderId="0" xfId="1" applyFont="1" applyFill="1" applyAlignment="1">
      <alignment vertical="center" shrinkToFit="1"/>
    </xf>
    <xf numFmtId="17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43" fontId="4" fillId="0" borderId="0" xfId="0" applyNumberFormat="1" applyFont="1" applyAlignment="1">
      <alignment horizontal="right" vertical="center" shrinkToFit="1"/>
    </xf>
    <xf numFmtId="0" fontId="9" fillId="0" borderId="0" xfId="6" applyFont="1" applyFill="1" applyAlignment="1" applyProtection="1">
      <alignment vertical="center" shrinkToFit="1"/>
    </xf>
    <xf numFmtId="0" fontId="9" fillId="0" borderId="0" xfId="6" applyFont="1" applyFill="1" applyAlignment="1" applyProtection="1"/>
    <xf numFmtId="0" fontId="5" fillId="0" borderId="2" xfId="0" applyFont="1" applyBorder="1" applyAlignment="1">
      <alignment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179" fontId="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9" fontId="4" fillId="0" borderId="0" xfId="3" applyFont="1" applyFill="1" applyAlignment="1">
      <alignment vertical="center"/>
    </xf>
    <xf numFmtId="179" fontId="2" fillId="0" borderId="0" xfId="0" applyNumberFormat="1" applyFont="1" applyAlignment="1">
      <alignment horizontal="center" vertical="center" shrinkToFit="1"/>
    </xf>
    <xf numFmtId="179" fontId="4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3" fontId="4" fillId="0" borderId="2" xfId="1" applyFont="1" applyFill="1" applyBorder="1" applyAlignment="1">
      <alignment vertical="center" shrinkToFit="1"/>
    </xf>
    <xf numFmtId="0" fontId="9" fillId="0" borderId="0" xfId="6" applyFont="1" applyFill="1" applyBorder="1" applyAlignment="1" applyProtection="1">
      <alignment vertical="center"/>
    </xf>
    <xf numFmtId="9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176" fontId="12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3" fontId="13" fillId="0" borderId="2" xfId="1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vertical="center"/>
    </xf>
    <xf numFmtId="43" fontId="13" fillId="0" borderId="2" xfId="1" applyFont="1" applyFill="1" applyBorder="1" applyAlignment="1">
      <alignment horizontal="right" vertical="center"/>
    </xf>
    <xf numFmtId="9" fontId="13" fillId="0" borderId="2" xfId="3" applyFont="1" applyFill="1" applyBorder="1" applyAlignment="1">
      <alignment horizontal="center" vertical="center" wrapText="1"/>
    </xf>
    <xf numFmtId="43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43" fontId="13" fillId="0" borderId="8" xfId="1" applyFont="1" applyFill="1" applyBorder="1" applyAlignment="1">
      <alignment horizontal="center" vertical="center"/>
    </xf>
    <xf numFmtId="9" fontId="13" fillId="0" borderId="8" xfId="3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horizontal="center" vertical="center"/>
    </xf>
    <xf numFmtId="9" fontId="13" fillId="0" borderId="9" xfId="3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center" vertical="center"/>
    </xf>
    <xf numFmtId="9" fontId="13" fillId="0" borderId="5" xfId="3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3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3" fontId="13" fillId="0" borderId="8" xfId="1" applyFont="1" applyFill="1" applyBorder="1" applyAlignment="1">
      <alignment horizontal="center" vertical="center" wrapText="1"/>
    </xf>
    <xf numFmtId="9" fontId="13" fillId="0" borderId="8" xfId="3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43" fontId="13" fillId="0" borderId="9" xfId="1" applyFont="1" applyFill="1" applyBorder="1" applyAlignment="1">
      <alignment horizontal="center" vertical="center" wrapText="1"/>
    </xf>
    <xf numFmtId="9" fontId="13" fillId="0" borderId="9" xfId="3" applyFont="1" applyFill="1" applyBorder="1" applyAlignment="1">
      <alignment horizontal="center" vertical="center" wrapText="1"/>
    </xf>
    <xf numFmtId="43" fontId="13" fillId="0" borderId="5" xfId="1" applyFont="1" applyFill="1" applyBorder="1" applyAlignment="1">
      <alignment horizontal="center" vertical="center" wrapText="1"/>
    </xf>
    <xf numFmtId="9" fontId="13" fillId="0" borderId="5" xfId="3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43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6" fillId="0" borderId="5" xfId="1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3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180" fontId="4" fillId="0" borderId="0" xfId="1" applyNumberFormat="1" applyFont="1" applyFill="1" applyBorder="1" applyAlignment="1">
      <alignment horizontal="left" vertical="center"/>
    </xf>
    <xf numFmtId="43" fontId="5" fillId="0" borderId="2" xfId="1" applyFont="1" applyFill="1" applyBorder="1" applyAlignment="1">
      <alignment horizontal="left" vertical="center" shrinkToFit="1"/>
    </xf>
    <xf numFmtId="43" fontId="4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43" fontId="5" fillId="0" borderId="0" xfId="1" applyFont="1" applyFill="1" applyBorder="1" applyAlignment="1">
      <alignment horizontal="left" vertical="center"/>
    </xf>
    <xf numFmtId="43" fontId="4" fillId="0" borderId="4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2" xfId="6" applyFont="1" applyFill="1" applyBorder="1" applyAlignment="1" applyProtection="1">
      <alignment horizontal="left" vertical="center"/>
    </xf>
    <xf numFmtId="43" fontId="4" fillId="0" borderId="4" xfId="0" applyNumberFormat="1" applyFont="1" applyBorder="1" applyAlignment="1">
      <alignment horizontal="left" vertical="center"/>
    </xf>
    <xf numFmtId="43" fontId="4" fillId="0" borderId="2" xfId="0" applyNumberFormat="1" applyFont="1" applyBorder="1" applyAlignment="1">
      <alignment horizontal="right" vertical="center" indent="3"/>
    </xf>
    <xf numFmtId="43" fontId="4" fillId="0" borderId="2" xfId="0" applyNumberFormat="1" applyFont="1" applyBorder="1" applyAlignment="1">
      <alignment horizontal="left" vertical="center"/>
    </xf>
    <xf numFmtId="43" fontId="22" fillId="0" borderId="4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千位分隔 2" xfId="51"/>
  </cellStyles>
  <dxfs count="1">
    <dxf>
      <font>
        <family val="1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4-8&#22266;&#23450;&#36164;&#20135;&#27719;&#24635;'!B9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152400</xdr:colOff>
      <xdr:row>0</xdr:row>
      <xdr:rowOff>0</xdr:rowOff>
    </xdr:from>
    <xdr:to>
      <xdr:col>15</xdr:col>
      <xdr:colOff>0</xdr:colOff>
      <xdr:row>1</xdr:row>
      <xdr:rowOff>0</xdr:rowOff>
    </xdr:to>
    <xdr:sp>
      <xdr:nvSpPr>
        <xdr:cNvPr id="2" name="AutoShape 9">
          <a:hlinkClick xmlns:r="http://schemas.openxmlformats.org/officeDocument/2006/relationships" r:id="rId1"/>
        </xdr:cNvPr>
        <xdr:cNvSpPr>
          <a:spLocks noChangeArrowheads="1"/>
        </xdr:cNvSpPr>
      </xdr:nvSpPr>
      <xdr:spPr>
        <a:xfrm>
          <a:off x="9474200" y="0"/>
          <a:ext cx="501650" cy="323850"/>
        </a:xfrm>
        <a:prstGeom prst="horizontalScrol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27432" tIns="27432" rIns="27432" bIns="27432" anchor="ctr" upright="1"/>
        <a:lstStyle/>
        <a:p>
          <a:pPr algn="ctr" rtl="1">
            <a:defRPr sz="1000"/>
          </a:pPr>
          <a:r>
            <a:rPr lang="en-US" altLang="zh-CN" sz="1200" b="1" i="1" u="dbl" strike="noStrike">
              <a:solidFill>
                <a:srgbClr val="FF0000"/>
              </a:solidFill>
              <a:latin typeface="Arial Narrow" panose="020B0606020202030204"/>
            </a:rPr>
            <a:t>Back</a:t>
          </a:r>
          <a:endParaRPr lang="en-US" altLang="zh-CN" sz="1200" b="1" i="1" u="dbl" strike="noStrike">
            <a:solidFill>
              <a:srgbClr val="FF0000"/>
            </a:solidFill>
            <a:latin typeface="Arial Narrow" panose="020B0606020202030204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199\Desktop\&#23433;&#24509;&#24658;&#20809;\0708&#29616;&#22330;\&#23433;&#24509;&#24658;&#20809;&#35780;&#20272;&#26126;&#32454;&#34920;&#21450;&#27979;&#31639;&#34920;\&#23433;&#24509;&#24658;&#20809;&#35828;&#26126;&#21450;&#30456;&#20851;&#27979;&#31639;&#34920;0811\&#23433;&#24509;&#24658;&#20809;&#26126;&#32454;&#34920;&#21450;&#35828;&#26126;0814\&#36164;&#20135;&#35780;&#20272;&#26126;&#32454;&#34920;-&#23433;&#24509;&#24658;&#20809;081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填表说明"/>
      <sheetName val="申报表封面"/>
      <sheetName val="资产负债表"/>
      <sheetName val="1-汇总表"/>
      <sheetName val="2-分类汇总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2-4交易性-其他"/>
      <sheetName val="3-3衍生金融资产"/>
      <sheetName val="3-4应收票据"/>
      <sheetName val="3-5应收账款"/>
      <sheetName val="3-6应收款项融资汇总表"/>
      <sheetName val="3-6-1应收款项融资-应收票据"/>
      <sheetName val="3-6-2应收款项融资-应收账款"/>
      <sheetName val="3-7预付款项"/>
      <sheetName val="3-8其他应收款汇总表"/>
      <sheetName val="3-8-1其他应收款"/>
      <sheetName val="3-8-2其他应收款-应收利息"/>
      <sheetName val="3-8-3其他应收款-应收股利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工程施工"/>
      <sheetName val="3-9-10在产品-开发成本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款"/>
      <sheetName val="4-4长期股权投资"/>
      <sheetName val="4-5其他权益工具投资"/>
      <sheetName val="4-6其他非流动金融资产汇总表"/>
      <sheetName val="4-6-1其他非流动金融资产-股票"/>
      <sheetName val="4-6-2其他非流动金融资产-债券"/>
      <sheetName val="4-6-3其他非流动金融资产-基金"/>
      <sheetName val="4-7投资性房地产汇总表"/>
      <sheetName val="4-7-1投资性房地产-房屋（成本模式）"/>
      <sheetName val="4-7-2投资性房地产-房屋（公允价值模式）"/>
      <sheetName val="4-7-3投资性地产-土地使用权（成本模式）"/>
      <sheetName val="4-7-4投资性地产-土地使用权（公允价值模式）"/>
      <sheetName val="4-8固定资产汇总"/>
      <sheetName val="4-8-1房屋建筑物"/>
      <sheetName val="4-8-2构筑物"/>
      <sheetName val="4-8-3管道沟槽"/>
      <sheetName val="4-8-4机器设备"/>
      <sheetName val="4-8-5车辆"/>
      <sheetName val="4-8-6电子设备"/>
      <sheetName val="4-8-7土地"/>
      <sheetName val="4-9在建工程汇总"/>
      <sheetName val="4-9-1在建（土建）"/>
      <sheetName val="4-9-2在建（设备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应付职工薪酬"/>
      <sheetName val="5-9应交税费"/>
      <sheetName val="5-10其他应付款汇总表"/>
      <sheetName val="5-10-1其他应付款"/>
      <sheetName val="5-10-2其他应付款-应付利息"/>
      <sheetName val="5-10-3其他应付款-应付股利"/>
      <sheetName val="5-11持有侍售负债"/>
      <sheetName val="5-12一年到期非流动负债"/>
      <sheetName val="5-13其他流动负债"/>
      <sheetName val="6-非流动负债汇总"/>
      <sheetName val="6-1长期借款"/>
      <sheetName val="Sheet1"/>
      <sheetName val="6-2应付债券汇总表"/>
      <sheetName val="6-2-1应付债券"/>
      <sheetName val="6-2-2优先股"/>
      <sheetName val="6-2-3永续债"/>
      <sheetName val="6-3租赁负债"/>
      <sheetName val="6-4长期应付款"/>
      <sheetName val="6-5预计负债"/>
      <sheetName val="6-6递延收益"/>
      <sheetName val="6-7递延所得税负债"/>
      <sheetName val="6-8其他非流动负债"/>
      <sheetName val="或有事项声明书"/>
      <sheetName val="期后事项声明书"/>
    </sheetNames>
    <sheetDataSet>
      <sheetData sheetId="0">
        <row r="6">
          <cell r="D6" t="str">
            <v>评估人员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>
        <row r="30">
          <cell r="E30">
            <v>0</v>
          </cell>
        </row>
      </sheetData>
      <sheetData sheetId="46">
        <row r="29">
          <cell r="G29">
            <v>0</v>
          </cell>
        </row>
      </sheetData>
      <sheetData sheetId="47"/>
      <sheetData sheetId="48">
        <row r="30">
          <cell r="C30">
            <v>0</v>
          </cell>
        </row>
      </sheetData>
      <sheetData sheetId="49" refreshError="1"/>
      <sheetData sheetId="50" refreshError="1"/>
      <sheetData sheetId="51" refreshError="1"/>
      <sheetData sheetId="52"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>
        <row r="30">
          <cell r="D30" t="e">
            <v>#REF!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>
        <row r="30">
          <cell r="C30">
            <v>0</v>
          </cell>
        </row>
      </sheetData>
      <sheetData sheetId="66" refreshError="1"/>
      <sheetData sheetId="67" refreshError="1"/>
      <sheetData sheetId="68">
        <row r="30">
          <cell r="H30">
            <v>0</v>
          </cell>
        </row>
      </sheetData>
      <sheetData sheetId="69">
        <row r="30">
          <cell r="I30">
            <v>0</v>
          </cell>
        </row>
      </sheetData>
      <sheetData sheetId="70"/>
      <sheetData sheetId="71">
        <row r="30">
          <cell r="C30">
            <v>25429069.38</v>
          </cell>
        </row>
      </sheetData>
      <sheetData sheetId="72"/>
      <sheetData sheetId="73">
        <row r="29">
          <cell r="K29">
            <v>0</v>
          </cell>
        </row>
        <row r="29">
          <cell r="M29">
            <v>0</v>
          </cell>
          <cell r="N29">
            <v>0</v>
          </cell>
        </row>
      </sheetData>
      <sheetData sheetId="74"/>
      <sheetData sheetId="75">
        <row r="30">
          <cell r="E30">
            <v>0</v>
          </cell>
        </row>
      </sheetData>
      <sheetData sheetId="76">
        <row r="30">
          <cell r="D30">
            <v>0</v>
          </cell>
        </row>
      </sheetData>
      <sheetData sheetId="77">
        <row r="28">
          <cell r="F28">
            <v>0</v>
          </cell>
        </row>
      </sheetData>
      <sheetData sheetId="78">
        <row r="28">
          <cell r="D28">
            <v>0</v>
          </cell>
        </row>
      </sheetData>
      <sheetData sheetId="79">
        <row r="78">
          <cell r="E78">
            <v>0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view="pageBreakPreview" zoomScale="82" zoomScaleNormal="90" workbookViewId="0">
      <selection activeCell="D24" sqref="D24"/>
    </sheetView>
  </sheetViews>
  <sheetFormatPr defaultColWidth="9" defaultRowHeight="15.75" customHeight="1"/>
  <cols>
    <col min="1" max="1" width="7.58333333333333" style="3" customWidth="1"/>
    <col min="2" max="2" width="20.5833333333333" style="3" customWidth="1"/>
    <col min="3" max="3" width="18.5" style="3" hidden="1" customWidth="1" outlineLevel="1"/>
    <col min="4" max="4" width="21.4166666666667" style="3" customWidth="1" collapsed="1"/>
    <col min="5" max="7" width="21.4166666666667" style="3" customWidth="1"/>
    <col min="8" max="32" width="9" style="3" customWidth="1"/>
    <col min="33" max="256" width="8.66666666666667" style="3"/>
    <col min="257" max="257" width="7.58333333333333" style="3" customWidth="1"/>
    <col min="258" max="258" width="20.5833333333333" style="3" customWidth="1"/>
    <col min="259" max="259" width="9" style="3" hidden="1" customWidth="1"/>
    <col min="260" max="263" width="21.4166666666667" style="3" customWidth="1"/>
    <col min="264" max="288" width="9" style="3" customWidth="1"/>
    <col min="289" max="512" width="8.66666666666667" style="3"/>
    <col min="513" max="513" width="7.58333333333333" style="3" customWidth="1"/>
    <col min="514" max="514" width="20.5833333333333" style="3" customWidth="1"/>
    <col min="515" max="515" width="9" style="3" hidden="1" customWidth="1"/>
    <col min="516" max="519" width="21.4166666666667" style="3" customWidth="1"/>
    <col min="520" max="544" width="9" style="3" customWidth="1"/>
    <col min="545" max="768" width="8.66666666666667" style="3"/>
    <col min="769" max="769" width="7.58333333333333" style="3" customWidth="1"/>
    <col min="770" max="770" width="20.5833333333333" style="3" customWidth="1"/>
    <col min="771" max="771" width="9" style="3" hidden="1" customWidth="1"/>
    <col min="772" max="775" width="21.4166666666667" style="3" customWidth="1"/>
    <col min="776" max="800" width="9" style="3" customWidth="1"/>
    <col min="801" max="1024" width="8.66666666666667" style="3"/>
    <col min="1025" max="1025" width="7.58333333333333" style="3" customWidth="1"/>
    <col min="1026" max="1026" width="20.5833333333333" style="3" customWidth="1"/>
    <col min="1027" max="1027" width="9" style="3" hidden="1" customWidth="1"/>
    <col min="1028" max="1031" width="21.4166666666667" style="3" customWidth="1"/>
    <col min="1032" max="1056" width="9" style="3" customWidth="1"/>
    <col min="1057" max="1280" width="8.66666666666667" style="3"/>
    <col min="1281" max="1281" width="7.58333333333333" style="3" customWidth="1"/>
    <col min="1282" max="1282" width="20.5833333333333" style="3" customWidth="1"/>
    <col min="1283" max="1283" width="9" style="3" hidden="1" customWidth="1"/>
    <col min="1284" max="1287" width="21.4166666666667" style="3" customWidth="1"/>
    <col min="1288" max="1312" width="9" style="3" customWidth="1"/>
    <col min="1313" max="1536" width="8.66666666666667" style="3"/>
    <col min="1537" max="1537" width="7.58333333333333" style="3" customWidth="1"/>
    <col min="1538" max="1538" width="20.5833333333333" style="3" customWidth="1"/>
    <col min="1539" max="1539" width="9" style="3" hidden="1" customWidth="1"/>
    <col min="1540" max="1543" width="21.4166666666667" style="3" customWidth="1"/>
    <col min="1544" max="1568" width="9" style="3" customWidth="1"/>
    <col min="1569" max="1792" width="8.66666666666667" style="3"/>
    <col min="1793" max="1793" width="7.58333333333333" style="3" customWidth="1"/>
    <col min="1794" max="1794" width="20.5833333333333" style="3" customWidth="1"/>
    <col min="1795" max="1795" width="9" style="3" hidden="1" customWidth="1"/>
    <col min="1796" max="1799" width="21.4166666666667" style="3" customWidth="1"/>
    <col min="1800" max="1824" width="9" style="3" customWidth="1"/>
    <col min="1825" max="2048" width="8.66666666666667" style="3"/>
    <col min="2049" max="2049" width="7.58333333333333" style="3" customWidth="1"/>
    <col min="2050" max="2050" width="20.5833333333333" style="3" customWidth="1"/>
    <col min="2051" max="2051" width="9" style="3" hidden="1" customWidth="1"/>
    <col min="2052" max="2055" width="21.4166666666667" style="3" customWidth="1"/>
    <col min="2056" max="2080" width="9" style="3" customWidth="1"/>
    <col min="2081" max="2304" width="8.66666666666667" style="3"/>
    <col min="2305" max="2305" width="7.58333333333333" style="3" customWidth="1"/>
    <col min="2306" max="2306" width="20.5833333333333" style="3" customWidth="1"/>
    <col min="2307" max="2307" width="9" style="3" hidden="1" customWidth="1"/>
    <col min="2308" max="2311" width="21.4166666666667" style="3" customWidth="1"/>
    <col min="2312" max="2336" width="9" style="3" customWidth="1"/>
    <col min="2337" max="2560" width="8.66666666666667" style="3"/>
    <col min="2561" max="2561" width="7.58333333333333" style="3" customWidth="1"/>
    <col min="2562" max="2562" width="20.5833333333333" style="3" customWidth="1"/>
    <col min="2563" max="2563" width="9" style="3" hidden="1" customWidth="1"/>
    <col min="2564" max="2567" width="21.4166666666667" style="3" customWidth="1"/>
    <col min="2568" max="2592" width="9" style="3" customWidth="1"/>
    <col min="2593" max="2816" width="8.66666666666667" style="3"/>
    <col min="2817" max="2817" width="7.58333333333333" style="3" customWidth="1"/>
    <col min="2818" max="2818" width="20.5833333333333" style="3" customWidth="1"/>
    <col min="2819" max="2819" width="9" style="3" hidden="1" customWidth="1"/>
    <col min="2820" max="2823" width="21.4166666666667" style="3" customWidth="1"/>
    <col min="2824" max="2848" width="9" style="3" customWidth="1"/>
    <col min="2849" max="3072" width="8.66666666666667" style="3"/>
    <col min="3073" max="3073" width="7.58333333333333" style="3" customWidth="1"/>
    <col min="3074" max="3074" width="20.5833333333333" style="3" customWidth="1"/>
    <col min="3075" max="3075" width="9" style="3" hidden="1" customWidth="1"/>
    <col min="3076" max="3079" width="21.4166666666667" style="3" customWidth="1"/>
    <col min="3080" max="3104" width="9" style="3" customWidth="1"/>
    <col min="3105" max="3328" width="8.66666666666667" style="3"/>
    <col min="3329" max="3329" width="7.58333333333333" style="3" customWidth="1"/>
    <col min="3330" max="3330" width="20.5833333333333" style="3" customWidth="1"/>
    <col min="3331" max="3331" width="9" style="3" hidden="1" customWidth="1"/>
    <col min="3332" max="3335" width="21.4166666666667" style="3" customWidth="1"/>
    <col min="3336" max="3360" width="9" style="3" customWidth="1"/>
    <col min="3361" max="3584" width="8.66666666666667" style="3"/>
    <col min="3585" max="3585" width="7.58333333333333" style="3" customWidth="1"/>
    <col min="3586" max="3586" width="20.5833333333333" style="3" customWidth="1"/>
    <col min="3587" max="3587" width="9" style="3" hidden="1" customWidth="1"/>
    <col min="3588" max="3591" width="21.4166666666667" style="3" customWidth="1"/>
    <col min="3592" max="3616" width="9" style="3" customWidth="1"/>
    <col min="3617" max="3840" width="8.66666666666667" style="3"/>
    <col min="3841" max="3841" width="7.58333333333333" style="3" customWidth="1"/>
    <col min="3842" max="3842" width="20.5833333333333" style="3" customWidth="1"/>
    <col min="3843" max="3843" width="9" style="3" hidden="1" customWidth="1"/>
    <col min="3844" max="3847" width="21.4166666666667" style="3" customWidth="1"/>
    <col min="3848" max="3872" width="9" style="3" customWidth="1"/>
    <col min="3873" max="4096" width="8.66666666666667" style="3"/>
    <col min="4097" max="4097" width="7.58333333333333" style="3" customWidth="1"/>
    <col min="4098" max="4098" width="20.5833333333333" style="3" customWidth="1"/>
    <col min="4099" max="4099" width="9" style="3" hidden="1" customWidth="1"/>
    <col min="4100" max="4103" width="21.4166666666667" style="3" customWidth="1"/>
    <col min="4104" max="4128" width="9" style="3" customWidth="1"/>
    <col min="4129" max="4352" width="8.66666666666667" style="3"/>
    <col min="4353" max="4353" width="7.58333333333333" style="3" customWidth="1"/>
    <col min="4354" max="4354" width="20.5833333333333" style="3" customWidth="1"/>
    <col min="4355" max="4355" width="9" style="3" hidden="1" customWidth="1"/>
    <col min="4356" max="4359" width="21.4166666666667" style="3" customWidth="1"/>
    <col min="4360" max="4384" width="9" style="3" customWidth="1"/>
    <col min="4385" max="4608" width="8.66666666666667" style="3"/>
    <col min="4609" max="4609" width="7.58333333333333" style="3" customWidth="1"/>
    <col min="4610" max="4610" width="20.5833333333333" style="3" customWidth="1"/>
    <col min="4611" max="4611" width="9" style="3" hidden="1" customWidth="1"/>
    <col min="4612" max="4615" width="21.4166666666667" style="3" customWidth="1"/>
    <col min="4616" max="4640" width="9" style="3" customWidth="1"/>
    <col min="4641" max="4864" width="8.66666666666667" style="3"/>
    <col min="4865" max="4865" width="7.58333333333333" style="3" customWidth="1"/>
    <col min="4866" max="4866" width="20.5833333333333" style="3" customWidth="1"/>
    <col min="4867" max="4867" width="9" style="3" hidden="1" customWidth="1"/>
    <col min="4868" max="4871" width="21.4166666666667" style="3" customWidth="1"/>
    <col min="4872" max="4896" width="9" style="3" customWidth="1"/>
    <col min="4897" max="5120" width="8.66666666666667" style="3"/>
    <col min="5121" max="5121" width="7.58333333333333" style="3" customWidth="1"/>
    <col min="5122" max="5122" width="20.5833333333333" style="3" customWidth="1"/>
    <col min="5123" max="5123" width="9" style="3" hidden="1" customWidth="1"/>
    <col min="5124" max="5127" width="21.4166666666667" style="3" customWidth="1"/>
    <col min="5128" max="5152" width="9" style="3" customWidth="1"/>
    <col min="5153" max="5376" width="8.66666666666667" style="3"/>
    <col min="5377" max="5377" width="7.58333333333333" style="3" customWidth="1"/>
    <col min="5378" max="5378" width="20.5833333333333" style="3" customWidth="1"/>
    <col min="5379" max="5379" width="9" style="3" hidden="1" customWidth="1"/>
    <col min="5380" max="5383" width="21.4166666666667" style="3" customWidth="1"/>
    <col min="5384" max="5408" width="9" style="3" customWidth="1"/>
    <col min="5409" max="5632" width="8.66666666666667" style="3"/>
    <col min="5633" max="5633" width="7.58333333333333" style="3" customWidth="1"/>
    <col min="5634" max="5634" width="20.5833333333333" style="3" customWidth="1"/>
    <col min="5635" max="5635" width="9" style="3" hidden="1" customWidth="1"/>
    <col min="5636" max="5639" width="21.4166666666667" style="3" customWidth="1"/>
    <col min="5640" max="5664" width="9" style="3" customWidth="1"/>
    <col min="5665" max="5888" width="8.66666666666667" style="3"/>
    <col min="5889" max="5889" width="7.58333333333333" style="3" customWidth="1"/>
    <col min="5890" max="5890" width="20.5833333333333" style="3" customWidth="1"/>
    <col min="5891" max="5891" width="9" style="3" hidden="1" customWidth="1"/>
    <col min="5892" max="5895" width="21.4166666666667" style="3" customWidth="1"/>
    <col min="5896" max="5920" width="9" style="3" customWidth="1"/>
    <col min="5921" max="6144" width="8.66666666666667" style="3"/>
    <col min="6145" max="6145" width="7.58333333333333" style="3" customWidth="1"/>
    <col min="6146" max="6146" width="20.5833333333333" style="3" customWidth="1"/>
    <col min="6147" max="6147" width="9" style="3" hidden="1" customWidth="1"/>
    <col min="6148" max="6151" width="21.4166666666667" style="3" customWidth="1"/>
    <col min="6152" max="6176" width="9" style="3" customWidth="1"/>
    <col min="6177" max="6400" width="8.66666666666667" style="3"/>
    <col min="6401" max="6401" width="7.58333333333333" style="3" customWidth="1"/>
    <col min="6402" max="6402" width="20.5833333333333" style="3" customWidth="1"/>
    <col min="6403" max="6403" width="9" style="3" hidden="1" customWidth="1"/>
    <col min="6404" max="6407" width="21.4166666666667" style="3" customWidth="1"/>
    <col min="6408" max="6432" width="9" style="3" customWidth="1"/>
    <col min="6433" max="6656" width="8.66666666666667" style="3"/>
    <col min="6657" max="6657" width="7.58333333333333" style="3" customWidth="1"/>
    <col min="6658" max="6658" width="20.5833333333333" style="3" customWidth="1"/>
    <col min="6659" max="6659" width="9" style="3" hidden="1" customWidth="1"/>
    <col min="6660" max="6663" width="21.4166666666667" style="3" customWidth="1"/>
    <col min="6664" max="6688" width="9" style="3" customWidth="1"/>
    <col min="6689" max="6912" width="8.66666666666667" style="3"/>
    <col min="6913" max="6913" width="7.58333333333333" style="3" customWidth="1"/>
    <col min="6914" max="6914" width="20.5833333333333" style="3" customWidth="1"/>
    <col min="6915" max="6915" width="9" style="3" hidden="1" customWidth="1"/>
    <col min="6916" max="6919" width="21.4166666666667" style="3" customWidth="1"/>
    <col min="6920" max="6944" width="9" style="3" customWidth="1"/>
    <col min="6945" max="7168" width="8.66666666666667" style="3"/>
    <col min="7169" max="7169" width="7.58333333333333" style="3" customWidth="1"/>
    <col min="7170" max="7170" width="20.5833333333333" style="3" customWidth="1"/>
    <col min="7171" max="7171" width="9" style="3" hidden="1" customWidth="1"/>
    <col min="7172" max="7175" width="21.4166666666667" style="3" customWidth="1"/>
    <col min="7176" max="7200" width="9" style="3" customWidth="1"/>
    <col min="7201" max="7424" width="8.66666666666667" style="3"/>
    <col min="7425" max="7425" width="7.58333333333333" style="3" customWidth="1"/>
    <col min="7426" max="7426" width="20.5833333333333" style="3" customWidth="1"/>
    <col min="7427" max="7427" width="9" style="3" hidden="1" customWidth="1"/>
    <col min="7428" max="7431" width="21.4166666666667" style="3" customWidth="1"/>
    <col min="7432" max="7456" width="9" style="3" customWidth="1"/>
    <col min="7457" max="7680" width="8.66666666666667" style="3"/>
    <col min="7681" max="7681" width="7.58333333333333" style="3" customWidth="1"/>
    <col min="7682" max="7682" width="20.5833333333333" style="3" customWidth="1"/>
    <col min="7683" max="7683" width="9" style="3" hidden="1" customWidth="1"/>
    <col min="7684" max="7687" width="21.4166666666667" style="3" customWidth="1"/>
    <col min="7688" max="7712" width="9" style="3" customWidth="1"/>
    <col min="7713" max="7936" width="8.66666666666667" style="3"/>
    <col min="7937" max="7937" width="7.58333333333333" style="3" customWidth="1"/>
    <col min="7938" max="7938" width="20.5833333333333" style="3" customWidth="1"/>
    <col min="7939" max="7939" width="9" style="3" hidden="1" customWidth="1"/>
    <col min="7940" max="7943" width="21.4166666666667" style="3" customWidth="1"/>
    <col min="7944" max="7968" width="9" style="3" customWidth="1"/>
    <col min="7969" max="8192" width="8.66666666666667" style="3"/>
    <col min="8193" max="8193" width="7.58333333333333" style="3" customWidth="1"/>
    <col min="8194" max="8194" width="20.5833333333333" style="3" customWidth="1"/>
    <col min="8195" max="8195" width="9" style="3" hidden="1" customWidth="1"/>
    <col min="8196" max="8199" width="21.4166666666667" style="3" customWidth="1"/>
    <col min="8200" max="8224" width="9" style="3" customWidth="1"/>
    <col min="8225" max="8448" width="8.66666666666667" style="3"/>
    <col min="8449" max="8449" width="7.58333333333333" style="3" customWidth="1"/>
    <col min="8450" max="8450" width="20.5833333333333" style="3" customWidth="1"/>
    <col min="8451" max="8451" width="9" style="3" hidden="1" customWidth="1"/>
    <col min="8452" max="8455" width="21.4166666666667" style="3" customWidth="1"/>
    <col min="8456" max="8480" width="9" style="3" customWidth="1"/>
    <col min="8481" max="8704" width="8.66666666666667" style="3"/>
    <col min="8705" max="8705" width="7.58333333333333" style="3" customWidth="1"/>
    <col min="8706" max="8706" width="20.5833333333333" style="3" customWidth="1"/>
    <col min="8707" max="8707" width="9" style="3" hidden="1" customWidth="1"/>
    <col min="8708" max="8711" width="21.4166666666667" style="3" customWidth="1"/>
    <col min="8712" max="8736" width="9" style="3" customWidth="1"/>
    <col min="8737" max="8960" width="8.66666666666667" style="3"/>
    <col min="8961" max="8961" width="7.58333333333333" style="3" customWidth="1"/>
    <col min="8962" max="8962" width="20.5833333333333" style="3" customWidth="1"/>
    <col min="8963" max="8963" width="9" style="3" hidden="1" customWidth="1"/>
    <col min="8964" max="8967" width="21.4166666666667" style="3" customWidth="1"/>
    <col min="8968" max="8992" width="9" style="3" customWidth="1"/>
    <col min="8993" max="9216" width="8.66666666666667" style="3"/>
    <col min="9217" max="9217" width="7.58333333333333" style="3" customWidth="1"/>
    <col min="9218" max="9218" width="20.5833333333333" style="3" customWidth="1"/>
    <col min="9219" max="9219" width="9" style="3" hidden="1" customWidth="1"/>
    <col min="9220" max="9223" width="21.4166666666667" style="3" customWidth="1"/>
    <col min="9224" max="9248" width="9" style="3" customWidth="1"/>
    <col min="9249" max="9472" width="8.66666666666667" style="3"/>
    <col min="9473" max="9473" width="7.58333333333333" style="3" customWidth="1"/>
    <col min="9474" max="9474" width="20.5833333333333" style="3" customWidth="1"/>
    <col min="9475" max="9475" width="9" style="3" hidden="1" customWidth="1"/>
    <col min="9476" max="9479" width="21.4166666666667" style="3" customWidth="1"/>
    <col min="9480" max="9504" width="9" style="3" customWidth="1"/>
    <col min="9505" max="9728" width="8.66666666666667" style="3"/>
    <col min="9729" max="9729" width="7.58333333333333" style="3" customWidth="1"/>
    <col min="9730" max="9730" width="20.5833333333333" style="3" customWidth="1"/>
    <col min="9731" max="9731" width="9" style="3" hidden="1" customWidth="1"/>
    <col min="9732" max="9735" width="21.4166666666667" style="3" customWidth="1"/>
    <col min="9736" max="9760" width="9" style="3" customWidth="1"/>
    <col min="9761" max="9984" width="8.66666666666667" style="3"/>
    <col min="9985" max="9985" width="7.58333333333333" style="3" customWidth="1"/>
    <col min="9986" max="9986" width="20.5833333333333" style="3" customWidth="1"/>
    <col min="9987" max="9987" width="9" style="3" hidden="1" customWidth="1"/>
    <col min="9988" max="9991" width="21.4166666666667" style="3" customWidth="1"/>
    <col min="9992" max="10016" width="9" style="3" customWidth="1"/>
    <col min="10017" max="10240" width="8.66666666666667" style="3"/>
    <col min="10241" max="10241" width="7.58333333333333" style="3" customWidth="1"/>
    <col min="10242" max="10242" width="20.5833333333333" style="3" customWidth="1"/>
    <col min="10243" max="10243" width="9" style="3" hidden="1" customWidth="1"/>
    <col min="10244" max="10247" width="21.4166666666667" style="3" customWidth="1"/>
    <col min="10248" max="10272" width="9" style="3" customWidth="1"/>
    <col min="10273" max="10496" width="8.66666666666667" style="3"/>
    <col min="10497" max="10497" width="7.58333333333333" style="3" customWidth="1"/>
    <col min="10498" max="10498" width="20.5833333333333" style="3" customWidth="1"/>
    <col min="10499" max="10499" width="9" style="3" hidden="1" customWidth="1"/>
    <col min="10500" max="10503" width="21.4166666666667" style="3" customWidth="1"/>
    <col min="10504" max="10528" width="9" style="3" customWidth="1"/>
    <col min="10529" max="10752" width="8.66666666666667" style="3"/>
    <col min="10753" max="10753" width="7.58333333333333" style="3" customWidth="1"/>
    <col min="10754" max="10754" width="20.5833333333333" style="3" customWidth="1"/>
    <col min="10755" max="10755" width="9" style="3" hidden="1" customWidth="1"/>
    <col min="10756" max="10759" width="21.4166666666667" style="3" customWidth="1"/>
    <col min="10760" max="10784" width="9" style="3" customWidth="1"/>
    <col min="10785" max="11008" width="8.66666666666667" style="3"/>
    <col min="11009" max="11009" width="7.58333333333333" style="3" customWidth="1"/>
    <col min="11010" max="11010" width="20.5833333333333" style="3" customWidth="1"/>
    <col min="11011" max="11011" width="9" style="3" hidden="1" customWidth="1"/>
    <col min="11012" max="11015" width="21.4166666666667" style="3" customWidth="1"/>
    <col min="11016" max="11040" width="9" style="3" customWidth="1"/>
    <col min="11041" max="11264" width="8.66666666666667" style="3"/>
    <col min="11265" max="11265" width="7.58333333333333" style="3" customWidth="1"/>
    <col min="11266" max="11266" width="20.5833333333333" style="3" customWidth="1"/>
    <col min="11267" max="11267" width="9" style="3" hidden="1" customWidth="1"/>
    <col min="11268" max="11271" width="21.4166666666667" style="3" customWidth="1"/>
    <col min="11272" max="11296" width="9" style="3" customWidth="1"/>
    <col min="11297" max="11520" width="8.66666666666667" style="3"/>
    <col min="11521" max="11521" width="7.58333333333333" style="3" customWidth="1"/>
    <col min="11522" max="11522" width="20.5833333333333" style="3" customWidth="1"/>
    <col min="11523" max="11523" width="9" style="3" hidden="1" customWidth="1"/>
    <col min="11524" max="11527" width="21.4166666666667" style="3" customWidth="1"/>
    <col min="11528" max="11552" width="9" style="3" customWidth="1"/>
    <col min="11553" max="11776" width="8.66666666666667" style="3"/>
    <col min="11777" max="11777" width="7.58333333333333" style="3" customWidth="1"/>
    <col min="11778" max="11778" width="20.5833333333333" style="3" customWidth="1"/>
    <col min="11779" max="11779" width="9" style="3" hidden="1" customWidth="1"/>
    <col min="11780" max="11783" width="21.4166666666667" style="3" customWidth="1"/>
    <col min="11784" max="11808" width="9" style="3" customWidth="1"/>
    <col min="11809" max="12032" width="8.66666666666667" style="3"/>
    <col min="12033" max="12033" width="7.58333333333333" style="3" customWidth="1"/>
    <col min="12034" max="12034" width="20.5833333333333" style="3" customWidth="1"/>
    <col min="12035" max="12035" width="9" style="3" hidden="1" customWidth="1"/>
    <col min="12036" max="12039" width="21.4166666666667" style="3" customWidth="1"/>
    <col min="12040" max="12064" width="9" style="3" customWidth="1"/>
    <col min="12065" max="12288" width="8.66666666666667" style="3"/>
    <col min="12289" max="12289" width="7.58333333333333" style="3" customWidth="1"/>
    <col min="12290" max="12290" width="20.5833333333333" style="3" customWidth="1"/>
    <col min="12291" max="12291" width="9" style="3" hidden="1" customWidth="1"/>
    <col min="12292" max="12295" width="21.4166666666667" style="3" customWidth="1"/>
    <col min="12296" max="12320" width="9" style="3" customWidth="1"/>
    <col min="12321" max="12544" width="8.66666666666667" style="3"/>
    <col min="12545" max="12545" width="7.58333333333333" style="3" customWidth="1"/>
    <col min="12546" max="12546" width="20.5833333333333" style="3" customWidth="1"/>
    <col min="12547" max="12547" width="9" style="3" hidden="1" customWidth="1"/>
    <col min="12548" max="12551" width="21.4166666666667" style="3" customWidth="1"/>
    <col min="12552" max="12576" width="9" style="3" customWidth="1"/>
    <col min="12577" max="12800" width="8.66666666666667" style="3"/>
    <col min="12801" max="12801" width="7.58333333333333" style="3" customWidth="1"/>
    <col min="12802" max="12802" width="20.5833333333333" style="3" customWidth="1"/>
    <col min="12803" max="12803" width="9" style="3" hidden="1" customWidth="1"/>
    <col min="12804" max="12807" width="21.4166666666667" style="3" customWidth="1"/>
    <col min="12808" max="12832" width="9" style="3" customWidth="1"/>
    <col min="12833" max="13056" width="8.66666666666667" style="3"/>
    <col min="13057" max="13057" width="7.58333333333333" style="3" customWidth="1"/>
    <col min="13058" max="13058" width="20.5833333333333" style="3" customWidth="1"/>
    <col min="13059" max="13059" width="9" style="3" hidden="1" customWidth="1"/>
    <col min="13060" max="13063" width="21.4166666666667" style="3" customWidth="1"/>
    <col min="13064" max="13088" width="9" style="3" customWidth="1"/>
    <col min="13089" max="13312" width="8.66666666666667" style="3"/>
    <col min="13313" max="13313" width="7.58333333333333" style="3" customWidth="1"/>
    <col min="13314" max="13314" width="20.5833333333333" style="3" customWidth="1"/>
    <col min="13315" max="13315" width="9" style="3" hidden="1" customWidth="1"/>
    <col min="13316" max="13319" width="21.4166666666667" style="3" customWidth="1"/>
    <col min="13320" max="13344" width="9" style="3" customWidth="1"/>
    <col min="13345" max="13568" width="8.66666666666667" style="3"/>
    <col min="13569" max="13569" width="7.58333333333333" style="3" customWidth="1"/>
    <col min="13570" max="13570" width="20.5833333333333" style="3" customWidth="1"/>
    <col min="13571" max="13571" width="9" style="3" hidden="1" customWidth="1"/>
    <col min="13572" max="13575" width="21.4166666666667" style="3" customWidth="1"/>
    <col min="13576" max="13600" width="9" style="3" customWidth="1"/>
    <col min="13601" max="13824" width="8.66666666666667" style="3"/>
    <col min="13825" max="13825" width="7.58333333333333" style="3" customWidth="1"/>
    <col min="13826" max="13826" width="20.5833333333333" style="3" customWidth="1"/>
    <col min="13827" max="13827" width="9" style="3" hidden="1" customWidth="1"/>
    <col min="13828" max="13831" width="21.4166666666667" style="3" customWidth="1"/>
    <col min="13832" max="13856" width="9" style="3" customWidth="1"/>
    <col min="13857" max="14080" width="8.66666666666667" style="3"/>
    <col min="14081" max="14081" width="7.58333333333333" style="3" customWidth="1"/>
    <col min="14082" max="14082" width="20.5833333333333" style="3" customWidth="1"/>
    <col min="14083" max="14083" width="9" style="3" hidden="1" customWidth="1"/>
    <col min="14084" max="14087" width="21.4166666666667" style="3" customWidth="1"/>
    <col min="14088" max="14112" width="9" style="3" customWidth="1"/>
    <col min="14113" max="14336" width="8.66666666666667" style="3"/>
    <col min="14337" max="14337" width="7.58333333333333" style="3" customWidth="1"/>
    <col min="14338" max="14338" width="20.5833333333333" style="3" customWidth="1"/>
    <col min="14339" max="14339" width="9" style="3" hidden="1" customWidth="1"/>
    <col min="14340" max="14343" width="21.4166666666667" style="3" customWidth="1"/>
    <col min="14344" max="14368" width="9" style="3" customWidth="1"/>
    <col min="14369" max="14592" width="8.66666666666667" style="3"/>
    <col min="14593" max="14593" width="7.58333333333333" style="3" customWidth="1"/>
    <col min="14594" max="14594" width="20.5833333333333" style="3" customWidth="1"/>
    <col min="14595" max="14595" width="9" style="3" hidden="1" customWidth="1"/>
    <col min="14596" max="14599" width="21.4166666666667" style="3" customWidth="1"/>
    <col min="14600" max="14624" width="9" style="3" customWidth="1"/>
    <col min="14625" max="14848" width="8.66666666666667" style="3"/>
    <col min="14849" max="14849" width="7.58333333333333" style="3" customWidth="1"/>
    <col min="14850" max="14850" width="20.5833333333333" style="3" customWidth="1"/>
    <col min="14851" max="14851" width="9" style="3" hidden="1" customWidth="1"/>
    <col min="14852" max="14855" width="21.4166666666667" style="3" customWidth="1"/>
    <col min="14856" max="14880" width="9" style="3" customWidth="1"/>
    <col min="14881" max="15104" width="8.66666666666667" style="3"/>
    <col min="15105" max="15105" width="7.58333333333333" style="3" customWidth="1"/>
    <col min="15106" max="15106" width="20.5833333333333" style="3" customWidth="1"/>
    <col min="15107" max="15107" width="9" style="3" hidden="1" customWidth="1"/>
    <col min="15108" max="15111" width="21.4166666666667" style="3" customWidth="1"/>
    <col min="15112" max="15136" width="9" style="3" customWidth="1"/>
    <col min="15137" max="15360" width="8.66666666666667" style="3"/>
    <col min="15361" max="15361" width="7.58333333333333" style="3" customWidth="1"/>
    <col min="15362" max="15362" width="20.5833333333333" style="3" customWidth="1"/>
    <col min="15363" max="15363" width="9" style="3" hidden="1" customWidth="1"/>
    <col min="15364" max="15367" width="21.4166666666667" style="3" customWidth="1"/>
    <col min="15368" max="15392" width="9" style="3" customWidth="1"/>
    <col min="15393" max="15616" width="8.66666666666667" style="3"/>
    <col min="15617" max="15617" width="7.58333333333333" style="3" customWidth="1"/>
    <col min="15618" max="15618" width="20.5833333333333" style="3" customWidth="1"/>
    <col min="15619" max="15619" width="9" style="3" hidden="1" customWidth="1"/>
    <col min="15620" max="15623" width="21.4166666666667" style="3" customWidth="1"/>
    <col min="15624" max="15648" width="9" style="3" customWidth="1"/>
    <col min="15649" max="15872" width="8.66666666666667" style="3"/>
    <col min="15873" max="15873" width="7.58333333333333" style="3" customWidth="1"/>
    <col min="15874" max="15874" width="20.5833333333333" style="3" customWidth="1"/>
    <col min="15875" max="15875" width="9" style="3" hidden="1" customWidth="1"/>
    <col min="15876" max="15879" width="21.4166666666667" style="3" customWidth="1"/>
    <col min="15880" max="15904" width="9" style="3" customWidth="1"/>
    <col min="15905" max="16128" width="8.66666666666667" style="3"/>
    <col min="16129" max="16129" width="7.58333333333333" style="3" customWidth="1"/>
    <col min="16130" max="16130" width="20.5833333333333" style="3" customWidth="1"/>
    <col min="16131" max="16131" width="9" style="3" hidden="1" customWidth="1"/>
    <col min="16132" max="16135" width="21.4166666666667" style="3" customWidth="1"/>
    <col min="16136" max="16160" width="9" style="3" customWidth="1"/>
    <col min="16161" max="16384" width="8.66666666666667" style="3"/>
  </cols>
  <sheetData>
    <row r="1" s="1" customFormat="1" ht="25.5" customHeight="1" spans="1:20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customHeight="1" spans="1:20">
      <c r="E2" s="6"/>
      <c r="F2" s="6"/>
      <c r="G2" s="8" t="s">
        <v>1</v>
      </c>
    </row>
    <row r="3" customHeight="1" spans="1:20">
      <c r="A3" s="9" t="s">
        <v>2</v>
      </c>
      <c r="B3" s="9"/>
      <c r="C3" s="9"/>
      <c r="D3" s="9"/>
      <c r="E3" s="9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Height="1" spans="1:20">
      <c r="A4" s="197" t="s">
        <v>3</v>
      </c>
      <c r="B4" s="198"/>
      <c r="C4" s="198"/>
      <c r="D4" s="198"/>
      <c r="G4" s="199" t="s">
        <v>4</v>
      </c>
    </row>
    <row r="5" s="2" customFormat="1" customHeight="1" spans="1:20">
      <c r="A5" s="200" t="s">
        <v>5</v>
      </c>
      <c r="B5" s="200" t="s">
        <v>6</v>
      </c>
      <c r="C5" s="40" t="s">
        <v>7</v>
      </c>
      <c r="D5" s="201" t="s">
        <v>8</v>
      </c>
      <c r="E5" s="200" t="s">
        <v>9</v>
      </c>
      <c r="F5" s="202" t="s">
        <v>10</v>
      </c>
      <c r="G5" s="200" t="s">
        <v>11</v>
      </c>
    </row>
    <row r="6" customHeight="1" spans="1:20">
      <c r="A6" s="203" t="s">
        <v>12</v>
      </c>
      <c r="B6" s="204" t="s">
        <v>13</v>
      </c>
      <c r="C6" s="205">
        <f>'[1]4-6其他非流动金融资产汇总表'!C30</f>
        <v>0</v>
      </c>
      <c r="D6" s="16"/>
      <c r="E6" s="16"/>
      <c r="F6" s="16"/>
      <c r="G6" s="16"/>
    </row>
    <row r="7" customHeight="1" spans="1:20">
      <c r="A7" s="203" t="s">
        <v>14</v>
      </c>
      <c r="B7" s="204" t="s">
        <v>15</v>
      </c>
      <c r="C7" s="205" t="e">
        <f>#REF!</f>
        <v>#REF!</v>
      </c>
      <c r="D7" s="16"/>
      <c r="E7" s="16"/>
      <c r="F7" s="16"/>
      <c r="G7" s="206"/>
    </row>
    <row r="8" customHeight="1" spans="1:20">
      <c r="A8" s="203" t="s">
        <v>16</v>
      </c>
      <c r="B8" s="204" t="s">
        <v>17</v>
      </c>
      <c r="C8" s="205">
        <f>'[1]4-3长期应收款'!E30</f>
        <v>0</v>
      </c>
      <c r="D8" s="16"/>
      <c r="E8" s="16"/>
      <c r="F8" s="16"/>
      <c r="G8" s="206"/>
    </row>
    <row r="9" customHeight="1" spans="1:20">
      <c r="A9" s="203" t="s">
        <v>18</v>
      </c>
      <c r="B9" s="204" t="s">
        <v>19</v>
      </c>
      <c r="C9" s="205">
        <f>'[1]4-4长期股权投资'!G29</f>
        <v>0</v>
      </c>
      <c r="D9" s="16"/>
      <c r="E9" s="16"/>
      <c r="F9" s="16"/>
      <c r="G9" s="206"/>
    </row>
    <row r="10" customHeight="1" spans="1:20">
      <c r="A10" s="203" t="s">
        <v>20</v>
      </c>
      <c r="B10" s="204" t="s">
        <v>21</v>
      </c>
      <c r="C10" s="207">
        <f>'[1]4-7投资性房地产汇总表'!D28</f>
        <v>0</v>
      </c>
      <c r="D10" s="17"/>
      <c r="E10" s="17"/>
      <c r="F10" s="17"/>
      <c r="G10" s="206"/>
    </row>
    <row r="11" customHeight="1" spans="1:20">
      <c r="A11" s="203" t="s">
        <v>22</v>
      </c>
      <c r="B11" s="204" t="s">
        <v>23</v>
      </c>
      <c r="C11" s="207">
        <f>'[1]4-7投资性房地产汇总表'!D29</f>
        <v>0</v>
      </c>
      <c r="D11" s="17"/>
      <c r="E11" s="17"/>
      <c r="F11" s="17"/>
      <c r="G11" s="206"/>
    </row>
    <row r="12" customHeight="1" spans="1:20">
      <c r="A12" s="203" t="s">
        <v>24</v>
      </c>
      <c r="B12" s="204" t="s">
        <v>25</v>
      </c>
      <c r="C12" s="207">
        <f>'[1]4-7投资性房地产汇总表'!D30</f>
        <v>0</v>
      </c>
      <c r="D12" s="17"/>
      <c r="E12" s="17"/>
      <c r="F12" s="17"/>
      <c r="G12" s="206"/>
    </row>
    <row r="13" customHeight="1" spans="1:20">
      <c r="A13" s="203" t="s">
        <v>26</v>
      </c>
      <c r="B13" s="204" t="s">
        <v>27</v>
      </c>
      <c r="C13" s="207" t="e">
        <f>'[1]4-8固定资产汇总'!D30</f>
        <v>#REF!</v>
      </c>
      <c r="D13" s="17"/>
      <c r="E13" s="17"/>
      <c r="F13" s="17"/>
      <c r="G13" s="206"/>
    </row>
    <row r="14" customHeight="1" spans="1:20">
      <c r="A14" s="203" t="s">
        <v>28</v>
      </c>
      <c r="B14" s="204" t="s">
        <v>29</v>
      </c>
      <c r="C14" s="205">
        <f>'[1]4-9在建工程汇总'!C30</f>
        <v>0</v>
      </c>
      <c r="D14" s="16"/>
      <c r="E14" s="16"/>
      <c r="F14" s="16"/>
      <c r="G14" s="206"/>
    </row>
    <row r="15" customHeight="1" spans="1:20">
      <c r="A15" s="203" t="s">
        <v>30</v>
      </c>
      <c r="B15" s="204" t="s">
        <v>31</v>
      </c>
      <c r="C15" s="205">
        <f>'[1]4-10生产性生物资产'!H30</f>
        <v>0</v>
      </c>
      <c r="D15" s="16"/>
      <c r="E15" s="16"/>
      <c r="F15" s="16"/>
      <c r="G15" s="206"/>
    </row>
    <row r="16" customHeight="1" spans="1:20">
      <c r="A16" s="203" t="s">
        <v>32</v>
      </c>
      <c r="B16" s="204" t="s">
        <v>33</v>
      </c>
      <c r="C16" s="205">
        <f>'[1]4-11油气资产'!I30</f>
        <v>0</v>
      </c>
      <c r="D16" s="16"/>
      <c r="E16" s="16"/>
      <c r="F16" s="16"/>
      <c r="G16" s="206"/>
    </row>
    <row r="17" customHeight="1" spans="1:7">
      <c r="A17" s="203" t="s">
        <v>34</v>
      </c>
      <c r="B17" s="204" t="s">
        <v>35</v>
      </c>
      <c r="C17" s="208">
        <f>'[1]4-13无形资产汇总'!C29</f>
        <v>0</v>
      </c>
      <c r="D17" s="16"/>
      <c r="E17" s="17"/>
      <c r="F17" s="16"/>
      <c r="G17" s="206"/>
    </row>
    <row r="18" customHeight="1" spans="1:7">
      <c r="A18" s="203" t="s">
        <v>36</v>
      </c>
      <c r="B18" s="204" t="s">
        <v>37</v>
      </c>
      <c r="C18" s="208">
        <f>'[1]4-13无形资产汇总'!C30</f>
        <v>25429069.38</v>
      </c>
      <c r="D18" s="16"/>
      <c r="E18" s="17"/>
      <c r="F18" s="16"/>
      <c r="G18" s="206"/>
    </row>
    <row r="19" customHeight="1" spans="1:7">
      <c r="A19" s="203" t="s">
        <v>38</v>
      </c>
      <c r="B19" s="204" t="s">
        <v>39</v>
      </c>
      <c r="C19" s="208">
        <f>'[1]4-14开发支出'!E30</f>
        <v>0</v>
      </c>
      <c r="D19" s="16"/>
      <c r="E19" s="17"/>
      <c r="F19" s="16"/>
      <c r="G19" s="206"/>
    </row>
    <row r="20" customHeight="1" spans="1:7">
      <c r="A20" s="203" t="s">
        <v>40</v>
      </c>
      <c r="B20" s="204" t="s">
        <v>41</v>
      </c>
      <c r="C20" s="208">
        <f>'[1]4-15商誉'!D30</f>
        <v>0</v>
      </c>
      <c r="D20" s="16"/>
      <c r="E20" s="17"/>
      <c r="F20" s="16"/>
      <c r="G20" s="206"/>
    </row>
    <row r="21" customHeight="1" spans="1:7">
      <c r="A21" s="203" t="s">
        <v>42</v>
      </c>
      <c r="B21" s="204" t="s">
        <v>43</v>
      </c>
      <c r="C21" s="208">
        <f>'[1]4-16长期待摊费用'!F28</f>
        <v>0</v>
      </c>
      <c r="D21" s="16"/>
      <c r="E21" s="17"/>
      <c r="F21" s="16"/>
      <c r="G21" s="206"/>
    </row>
    <row r="22" customHeight="1" spans="1:7">
      <c r="A22" s="203" t="s">
        <v>44</v>
      </c>
      <c r="B22" s="204" t="s">
        <v>45</v>
      </c>
      <c r="C22" s="208">
        <f>'[1]4-17递延所得税资产'!D28</f>
        <v>0</v>
      </c>
      <c r="D22" s="16"/>
      <c r="E22" s="17"/>
      <c r="F22" s="16"/>
      <c r="G22" s="206"/>
    </row>
    <row r="23" customHeight="1" spans="1:7">
      <c r="A23" s="203" t="s">
        <v>46</v>
      </c>
      <c r="B23" s="204" t="s">
        <v>47</v>
      </c>
      <c r="C23" s="208">
        <f>'[1]4-18其他非流动资产'!E78</f>
        <v>0</v>
      </c>
      <c r="D23" s="16"/>
      <c r="E23" s="17"/>
      <c r="F23" s="16"/>
      <c r="G23" s="206"/>
    </row>
    <row r="24" customHeight="1" spans="1:7">
      <c r="A24" s="14"/>
      <c r="B24" s="180"/>
      <c r="C24" s="209"/>
      <c r="D24" s="16"/>
      <c r="E24" s="17"/>
      <c r="F24" s="17"/>
      <c r="G24" s="17"/>
    </row>
    <row r="25" customHeight="1" spans="1:7">
      <c r="A25" s="14"/>
      <c r="B25" s="180"/>
      <c r="C25" s="209"/>
      <c r="D25" s="16"/>
      <c r="E25" s="17"/>
      <c r="F25" s="17"/>
      <c r="G25" s="17"/>
    </row>
    <row r="26" customHeight="1" spans="1:7">
      <c r="A26" s="14"/>
      <c r="B26" s="180"/>
      <c r="C26" s="209"/>
      <c r="D26" s="16"/>
      <c r="E26" s="17"/>
      <c r="F26" s="17"/>
      <c r="G26" s="17"/>
    </row>
    <row r="27" customHeight="1" spans="1:7">
      <c r="A27" s="14"/>
      <c r="B27" s="180"/>
      <c r="C27" s="209"/>
      <c r="D27" s="16"/>
      <c r="E27" s="17"/>
      <c r="F27" s="17"/>
      <c r="G27" s="17"/>
    </row>
    <row r="28" customHeight="1" spans="1:7">
      <c r="A28" s="91"/>
      <c r="B28" s="210"/>
      <c r="C28" s="209"/>
      <c r="D28" s="16"/>
      <c r="E28" s="17"/>
      <c r="F28" s="17"/>
      <c r="G28" s="17"/>
    </row>
    <row r="29" customHeight="1" spans="1:7">
      <c r="A29" s="211" t="s">
        <v>48</v>
      </c>
      <c r="B29" s="209"/>
      <c r="C29" s="212" t="e">
        <f>SUM(C6:C28)</f>
        <v>#REF!</v>
      </c>
      <c r="D29" s="16">
        <f>SUM(D6:D28)</f>
        <v>0</v>
      </c>
      <c r="E29" s="16">
        <f>SUM(E6:E28)</f>
        <v>0</v>
      </c>
      <c r="F29" s="17">
        <f>E29-D29</f>
        <v>0</v>
      </c>
      <c r="G29" s="206">
        <f>IF(D29=0,0,ROUND(F29/D29*100,2))</f>
        <v>0</v>
      </c>
    </row>
    <row r="30" customHeight="1" spans="1:7">
      <c r="A30" s="213"/>
      <c r="E30" s="25" t="str">
        <f>CONCATENATE([1]索引!$D$6,"：",[1]索引!$D38,"",[1]索引!$E38,"",[1]索引!$F38)</f>
        <v>评估人员：</v>
      </c>
      <c r="F30" s="214"/>
      <c r="G30" s="214"/>
    </row>
  </sheetData>
  <mergeCells count="3">
    <mergeCell ref="A1:G1"/>
    <mergeCell ref="A3:G3"/>
    <mergeCell ref="A29:B29"/>
  </mergeCells>
  <hyperlinks>
    <hyperlink ref="B6" location="'4-1债权投资'!M1" display="债权投资"/>
    <hyperlink ref="B7" location="'4-2其他债权投资'!N1" display="其他债权投资"/>
    <hyperlink ref="B8" location="'4-3长期应收款'!J1" display="长期应收款"/>
    <hyperlink ref="B9" location="'4-4长期股权投资'!L1" display="长期股权投资"/>
    <hyperlink ref="B10" location="'4-5其他权益工具投资'!M1" display="其他权益工具投资"/>
    <hyperlink ref="B11" location="'4-6其他非流动金融资产汇总表'!F1" display="其他非流动金融资产"/>
    <hyperlink ref="B12" location="'4-7投资性房地产汇总表'!I1" display="投资性房地产"/>
    <hyperlink ref="B13" location="'4-8固定资产汇总'!J1" display="固定资产"/>
    <hyperlink ref="B14" location="'4-9在建工程汇总'!G1" display="在建工程"/>
    <hyperlink ref="B15" location="'4-10生产性生物资产'!O1" display="生产性生物资产"/>
    <hyperlink ref="B16" location="'4-11油气资产'!P1" display="油气资产"/>
    <hyperlink ref="B17" location="'4-12使用权资产'!O1" display="使用权资产"/>
    <hyperlink ref="B18" location="'4-13无形资产汇总'!F1" display="无形资产"/>
    <hyperlink ref="B19" location="'4-14开发支出'!I1" display="开发支出"/>
    <hyperlink ref="B20" location="'4-15商誉'!I1" display="商誉"/>
    <hyperlink ref="B21" location="'4-16长期待摊费用'!L1" display="长期待摊费用"/>
    <hyperlink ref="B22" location="'4-17递延所得税资产'!H1" display="递延所得税资产"/>
    <hyperlink ref="B23" location="'4-18其他非流动资产'!J1" display="其他非流动资产"/>
  </hyperlinks>
  <printOptions horizontalCentered="1"/>
  <pageMargins left="0.75" right="0.75" top="0.79" bottom="0.59" header="1.38" footer="0.51"/>
  <pageSetup paperSize="9" scale="105" fitToHeight="0" orientation="landscape" blackAndWhite="1"/>
  <headerFooter scaleWithDoc="0">
    <oddHeader>&amp;R&amp;"宋体,常规"&amp;10第&amp;"Arial Narrow,常规"&amp;P&amp;"宋体,常规"页，共&amp;"Arial Narrow,常规"&amp;N&amp;"宋体,常规"页</oddHead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I41"/>
  <sheetViews>
    <sheetView view="pageBreakPreview" zoomScale="90" zoomScaleNormal="80" workbookViewId="0">
      <selection activeCell="J9" sqref="J9"/>
    </sheetView>
  </sheetViews>
  <sheetFormatPr defaultColWidth="9" defaultRowHeight="15.75" customHeight="1"/>
  <cols>
    <col min="1" max="1" width="4.91666666666667" style="3" customWidth="1"/>
    <col min="2" max="2" width="13.75" style="3" customWidth="1"/>
    <col min="3" max="3" width="7.08333333333333" style="3" customWidth="1"/>
    <col min="4" max="4" width="8" style="3" customWidth="1"/>
    <col min="5" max="5" width="5.08333333333333" style="3" customWidth="1"/>
    <col min="6" max="6" width="8.16666666666667" style="3" customWidth="1"/>
    <col min="7" max="7" width="7.83333333333333" style="3" customWidth="1"/>
    <col min="8" max="9" width="5.58333333333333" style="3" customWidth="1"/>
    <col min="10" max="11" width="12.8333333333333" style="3" customWidth="1"/>
    <col min="12" max="12" width="12.25" style="3" customWidth="1"/>
    <col min="13" max="13" width="7.16666666666667" style="3" customWidth="1"/>
    <col min="14" max="14" width="11.25" style="3" customWidth="1"/>
    <col min="15" max="15" width="8.58333333333333" style="3" customWidth="1"/>
    <col min="16" max="16" width="7.75" style="3" customWidth="1"/>
    <col min="17" max="18" width="12.9166666666667" style="3" customWidth="1"/>
    <col min="19" max="19" width="11.0833333333333" style="3" customWidth="1"/>
    <col min="20" max="21" width="9" style="3" customWidth="1"/>
    <col min="22" max="22" width="9" style="3" customWidth="1" outlineLevel="1"/>
    <col min="23" max="23" width="11" style="3" customWidth="1" outlineLevel="1"/>
    <col min="24" max="24" width="15" style="3" customWidth="1" outlineLevel="1"/>
    <col min="25" max="28" width="8.66666666666667" style="3" customWidth="1" outlineLevel="1"/>
    <col min="29" max="29" width="17.5833333333333" style="3" customWidth="1" outlineLevel="1"/>
    <col min="30" max="30" width="12" style="3" customWidth="1" outlineLevel="1"/>
    <col min="31" max="31" width="10.0833333333333" style="3" customWidth="1"/>
    <col min="32" max="246" width="8.66666666666667" style="3"/>
    <col min="247" max="247" width="4.91666666666667" style="3" customWidth="1"/>
    <col min="248" max="248" width="13.75" style="3" customWidth="1"/>
    <col min="249" max="254" width="9" style="3" hidden="1" customWidth="1"/>
    <col min="255" max="255" width="7.08333333333333" style="3" customWidth="1"/>
    <col min="256" max="256" width="8" style="3" customWidth="1"/>
    <col min="257" max="257" width="5.08333333333333" style="3" customWidth="1"/>
    <col min="258" max="258" width="8.16666666666667" style="3" customWidth="1"/>
    <col min="259" max="259" width="7.83333333333333" style="3" customWidth="1"/>
    <col min="260" max="261" width="5.58333333333333" style="3" customWidth="1"/>
    <col min="262" max="263" width="9" style="3" hidden="1" customWidth="1"/>
    <col min="264" max="265" width="12.8333333333333" style="3" customWidth="1"/>
    <col min="266" max="266" width="9" style="3" hidden="1" customWidth="1"/>
    <col min="267" max="267" width="12.25" style="3" customWidth="1"/>
    <col min="268" max="268" width="7.16666666666667" style="3" customWidth="1"/>
    <col min="269" max="269" width="11.25" style="3" customWidth="1"/>
    <col min="270" max="270" width="8.58333333333333" style="3" customWidth="1"/>
    <col min="271" max="271" width="9" style="3" hidden="1" customWidth="1"/>
    <col min="272" max="272" width="7.75" style="3" customWidth="1"/>
    <col min="273" max="274" width="12.9166666666667" style="3" customWidth="1"/>
    <col min="275" max="275" width="11.0833333333333" style="3" customWidth="1"/>
    <col min="276" max="278" width="9" style="3" customWidth="1"/>
    <col min="279" max="279" width="11" style="3" customWidth="1"/>
    <col min="280" max="280" width="15" style="3" customWidth="1"/>
    <col min="281" max="284" width="8.66666666666667" style="3"/>
    <col min="285" max="285" width="17.5833333333333" style="3" customWidth="1"/>
    <col min="286" max="286" width="12" style="3" customWidth="1"/>
    <col min="287" max="287" width="10.0833333333333" style="3" customWidth="1"/>
    <col min="288" max="502" width="8.66666666666667" style="3"/>
    <col min="503" max="503" width="4.91666666666667" style="3" customWidth="1"/>
    <col min="504" max="504" width="13.75" style="3" customWidth="1"/>
    <col min="505" max="510" width="9" style="3" hidden="1" customWidth="1"/>
    <col min="511" max="511" width="7.08333333333333" style="3" customWidth="1"/>
    <col min="512" max="512" width="8" style="3" customWidth="1"/>
    <col min="513" max="513" width="5.08333333333333" style="3" customWidth="1"/>
    <col min="514" max="514" width="8.16666666666667" style="3" customWidth="1"/>
    <col min="515" max="515" width="7.83333333333333" style="3" customWidth="1"/>
    <col min="516" max="517" width="5.58333333333333" style="3" customWidth="1"/>
    <col min="518" max="519" width="9" style="3" hidden="1" customWidth="1"/>
    <col min="520" max="521" width="12.8333333333333" style="3" customWidth="1"/>
    <col min="522" max="522" width="9" style="3" hidden="1" customWidth="1"/>
    <col min="523" max="523" width="12.25" style="3" customWidth="1"/>
    <col min="524" max="524" width="7.16666666666667" style="3" customWidth="1"/>
    <col min="525" max="525" width="11.25" style="3" customWidth="1"/>
    <col min="526" max="526" width="8.58333333333333" style="3" customWidth="1"/>
    <col min="527" max="527" width="9" style="3" hidden="1" customWidth="1"/>
    <col min="528" max="528" width="7.75" style="3" customWidth="1"/>
    <col min="529" max="530" width="12.9166666666667" style="3" customWidth="1"/>
    <col min="531" max="531" width="11.0833333333333" style="3" customWidth="1"/>
    <col min="532" max="534" width="9" style="3" customWidth="1"/>
    <col min="535" max="535" width="11" style="3" customWidth="1"/>
    <col min="536" max="536" width="15" style="3" customWidth="1"/>
    <col min="537" max="540" width="8.66666666666667" style="3"/>
    <col min="541" max="541" width="17.5833333333333" style="3" customWidth="1"/>
    <col min="542" max="542" width="12" style="3" customWidth="1"/>
    <col min="543" max="543" width="10.0833333333333" style="3" customWidth="1"/>
    <col min="544" max="758" width="8.66666666666667" style="3"/>
    <col min="759" max="759" width="4.91666666666667" style="3" customWidth="1"/>
    <col min="760" max="760" width="13.75" style="3" customWidth="1"/>
    <col min="761" max="766" width="9" style="3" hidden="1" customWidth="1"/>
    <col min="767" max="767" width="7.08333333333333" style="3" customWidth="1"/>
    <col min="768" max="768" width="8" style="3" customWidth="1"/>
    <col min="769" max="769" width="5.08333333333333" style="3" customWidth="1"/>
    <col min="770" max="770" width="8.16666666666667" style="3" customWidth="1"/>
    <col min="771" max="771" width="7.83333333333333" style="3" customWidth="1"/>
    <col min="772" max="773" width="5.58333333333333" style="3" customWidth="1"/>
    <col min="774" max="775" width="9" style="3" hidden="1" customWidth="1"/>
    <col min="776" max="777" width="12.8333333333333" style="3" customWidth="1"/>
    <col min="778" max="778" width="9" style="3" hidden="1" customWidth="1"/>
    <col min="779" max="779" width="12.25" style="3" customWidth="1"/>
    <col min="780" max="780" width="7.16666666666667" style="3" customWidth="1"/>
    <col min="781" max="781" width="11.25" style="3" customWidth="1"/>
    <col min="782" max="782" width="8.58333333333333" style="3" customWidth="1"/>
    <col min="783" max="783" width="9" style="3" hidden="1" customWidth="1"/>
    <col min="784" max="784" width="7.75" style="3" customWidth="1"/>
    <col min="785" max="786" width="12.9166666666667" style="3" customWidth="1"/>
    <col min="787" max="787" width="11.0833333333333" style="3" customWidth="1"/>
    <col min="788" max="790" width="9" style="3" customWidth="1"/>
    <col min="791" max="791" width="11" style="3" customWidth="1"/>
    <col min="792" max="792" width="15" style="3" customWidth="1"/>
    <col min="793" max="796" width="8.66666666666667" style="3"/>
    <col min="797" max="797" width="17.5833333333333" style="3" customWidth="1"/>
    <col min="798" max="798" width="12" style="3" customWidth="1"/>
    <col min="799" max="799" width="10.0833333333333" style="3" customWidth="1"/>
    <col min="800" max="1014" width="8.66666666666667" style="3"/>
    <col min="1015" max="1015" width="4.91666666666667" style="3" customWidth="1"/>
    <col min="1016" max="1016" width="13.75" style="3" customWidth="1"/>
    <col min="1017" max="1022" width="9" style="3" hidden="1" customWidth="1"/>
    <col min="1023" max="1023" width="7.08333333333333" style="3" customWidth="1"/>
    <col min="1024" max="1024" width="8" style="3" customWidth="1"/>
    <col min="1025" max="1025" width="5.08333333333333" style="3" customWidth="1"/>
    <col min="1026" max="1026" width="8.16666666666667" style="3" customWidth="1"/>
    <col min="1027" max="1027" width="7.83333333333333" style="3" customWidth="1"/>
    <col min="1028" max="1029" width="5.58333333333333" style="3" customWidth="1"/>
    <col min="1030" max="1031" width="9" style="3" hidden="1" customWidth="1"/>
    <col min="1032" max="1033" width="12.8333333333333" style="3" customWidth="1"/>
    <col min="1034" max="1034" width="9" style="3" hidden="1" customWidth="1"/>
    <col min="1035" max="1035" width="12.25" style="3" customWidth="1"/>
    <col min="1036" max="1036" width="7.16666666666667" style="3" customWidth="1"/>
    <col min="1037" max="1037" width="11.25" style="3" customWidth="1"/>
    <col min="1038" max="1038" width="8.58333333333333" style="3" customWidth="1"/>
    <col min="1039" max="1039" width="9" style="3" hidden="1" customWidth="1"/>
    <col min="1040" max="1040" width="7.75" style="3" customWidth="1"/>
    <col min="1041" max="1042" width="12.9166666666667" style="3" customWidth="1"/>
    <col min="1043" max="1043" width="11.0833333333333" style="3" customWidth="1"/>
    <col min="1044" max="1046" width="9" style="3" customWidth="1"/>
    <col min="1047" max="1047" width="11" style="3" customWidth="1"/>
    <col min="1048" max="1048" width="15" style="3" customWidth="1"/>
    <col min="1049" max="1052" width="8.66666666666667" style="3"/>
    <col min="1053" max="1053" width="17.5833333333333" style="3" customWidth="1"/>
    <col min="1054" max="1054" width="12" style="3" customWidth="1"/>
    <col min="1055" max="1055" width="10.0833333333333" style="3" customWidth="1"/>
    <col min="1056" max="1270" width="8.66666666666667" style="3"/>
    <col min="1271" max="1271" width="4.91666666666667" style="3" customWidth="1"/>
    <col min="1272" max="1272" width="13.75" style="3" customWidth="1"/>
    <col min="1273" max="1278" width="9" style="3" hidden="1" customWidth="1"/>
    <col min="1279" max="1279" width="7.08333333333333" style="3" customWidth="1"/>
    <col min="1280" max="1280" width="8" style="3" customWidth="1"/>
    <col min="1281" max="1281" width="5.08333333333333" style="3" customWidth="1"/>
    <col min="1282" max="1282" width="8.16666666666667" style="3" customWidth="1"/>
    <col min="1283" max="1283" width="7.83333333333333" style="3" customWidth="1"/>
    <col min="1284" max="1285" width="5.58333333333333" style="3" customWidth="1"/>
    <col min="1286" max="1287" width="9" style="3" hidden="1" customWidth="1"/>
    <col min="1288" max="1289" width="12.8333333333333" style="3" customWidth="1"/>
    <col min="1290" max="1290" width="9" style="3" hidden="1" customWidth="1"/>
    <col min="1291" max="1291" width="12.25" style="3" customWidth="1"/>
    <col min="1292" max="1292" width="7.16666666666667" style="3" customWidth="1"/>
    <col min="1293" max="1293" width="11.25" style="3" customWidth="1"/>
    <col min="1294" max="1294" width="8.58333333333333" style="3" customWidth="1"/>
    <col min="1295" max="1295" width="9" style="3" hidden="1" customWidth="1"/>
    <col min="1296" max="1296" width="7.75" style="3" customWidth="1"/>
    <col min="1297" max="1298" width="12.9166666666667" style="3" customWidth="1"/>
    <col min="1299" max="1299" width="11.0833333333333" style="3" customWidth="1"/>
    <col min="1300" max="1302" width="9" style="3" customWidth="1"/>
    <col min="1303" max="1303" width="11" style="3" customWidth="1"/>
    <col min="1304" max="1304" width="15" style="3" customWidth="1"/>
    <col min="1305" max="1308" width="8.66666666666667" style="3"/>
    <col min="1309" max="1309" width="17.5833333333333" style="3" customWidth="1"/>
    <col min="1310" max="1310" width="12" style="3" customWidth="1"/>
    <col min="1311" max="1311" width="10.0833333333333" style="3" customWidth="1"/>
    <col min="1312" max="1526" width="8.66666666666667" style="3"/>
    <col min="1527" max="1527" width="4.91666666666667" style="3" customWidth="1"/>
    <col min="1528" max="1528" width="13.75" style="3" customWidth="1"/>
    <col min="1529" max="1534" width="9" style="3" hidden="1" customWidth="1"/>
    <col min="1535" max="1535" width="7.08333333333333" style="3" customWidth="1"/>
    <col min="1536" max="1536" width="8" style="3" customWidth="1"/>
    <col min="1537" max="1537" width="5.08333333333333" style="3" customWidth="1"/>
    <col min="1538" max="1538" width="8.16666666666667" style="3" customWidth="1"/>
    <col min="1539" max="1539" width="7.83333333333333" style="3" customWidth="1"/>
    <col min="1540" max="1541" width="5.58333333333333" style="3" customWidth="1"/>
    <col min="1542" max="1543" width="9" style="3" hidden="1" customWidth="1"/>
    <col min="1544" max="1545" width="12.8333333333333" style="3" customWidth="1"/>
    <col min="1546" max="1546" width="9" style="3" hidden="1" customWidth="1"/>
    <col min="1547" max="1547" width="12.25" style="3" customWidth="1"/>
    <col min="1548" max="1548" width="7.16666666666667" style="3" customWidth="1"/>
    <col min="1549" max="1549" width="11.25" style="3" customWidth="1"/>
    <col min="1550" max="1550" width="8.58333333333333" style="3" customWidth="1"/>
    <col min="1551" max="1551" width="9" style="3" hidden="1" customWidth="1"/>
    <col min="1552" max="1552" width="7.75" style="3" customWidth="1"/>
    <col min="1553" max="1554" width="12.9166666666667" style="3" customWidth="1"/>
    <col min="1555" max="1555" width="11.0833333333333" style="3" customWidth="1"/>
    <col min="1556" max="1558" width="9" style="3" customWidth="1"/>
    <col min="1559" max="1559" width="11" style="3" customWidth="1"/>
    <col min="1560" max="1560" width="15" style="3" customWidth="1"/>
    <col min="1561" max="1564" width="8.66666666666667" style="3"/>
    <col min="1565" max="1565" width="17.5833333333333" style="3" customWidth="1"/>
    <col min="1566" max="1566" width="12" style="3" customWidth="1"/>
    <col min="1567" max="1567" width="10.0833333333333" style="3" customWidth="1"/>
    <col min="1568" max="1782" width="8.66666666666667" style="3"/>
    <col min="1783" max="1783" width="4.91666666666667" style="3" customWidth="1"/>
    <col min="1784" max="1784" width="13.75" style="3" customWidth="1"/>
    <col min="1785" max="1790" width="9" style="3" hidden="1" customWidth="1"/>
    <col min="1791" max="1791" width="7.08333333333333" style="3" customWidth="1"/>
    <col min="1792" max="1792" width="8" style="3" customWidth="1"/>
    <col min="1793" max="1793" width="5.08333333333333" style="3" customWidth="1"/>
    <col min="1794" max="1794" width="8.16666666666667" style="3" customWidth="1"/>
    <col min="1795" max="1795" width="7.83333333333333" style="3" customWidth="1"/>
    <col min="1796" max="1797" width="5.58333333333333" style="3" customWidth="1"/>
    <col min="1798" max="1799" width="9" style="3" hidden="1" customWidth="1"/>
    <col min="1800" max="1801" width="12.8333333333333" style="3" customWidth="1"/>
    <col min="1802" max="1802" width="9" style="3" hidden="1" customWidth="1"/>
    <col min="1803" max="1803" width="12.25" style="3" customWidth="1"/>
    <col min="1804" max="1804" width="7.16666666666667" style="3" customWidth="1"/>
    <col min="1805" max="1805" width="11.25" style="3" customWidth="1"/>
    <col min="1806" max="1806" width="8.58333333333333" style="3" customWidth="1"/>
    <col min="1807" max="1807" width="9" style="3" hidden="1" customWidth="1"/>
    <col min="1808" max="1808" width="7.75" style="3" customWidth="1"/>
    <col min="1809" max="1810" width="12.9166666666667" style="3" customWidth="1"/>
    <col min="1811" max="1811" width="11.0833333333333" style="3" customWidth="1"/>
    <col min="1812" max="1814" width="9" style="3" customWidth="1"/>
    <col min="1815" max="1815" width="11" style="3" customWidth="1"/>
    <col min="1816" max="1816" width="15" style="3" customWidth="1"/>
    <col min="1817" max="1820" width="8.66666666666667" style="3"/>
    <col min="1821" max="1821" width="17.5833333333333" style="3" customWidth="1"/>
    <col min="1822" max="1822" width="12" style="3" customWidth="1"/>
    <col min="1823" max="1823" width="10.0833333333333" style="3" customWidth="1"/>
    <col min="1824" max="2038" width="8.66666666666667" style="3"/>
    <col min="2039" max="2039" width="4.91666666666667" style="3" customWidth="1"/>
    <col min="2040" max="2040" width="13.75" style="3" customWidth="1"/>
    <col min="2041" max="2046" width="9" style="3" hidden="1" customWidth="1"/>
    <col min="2047" max="2047" width="7.08333333333333" style="3" customWidth="1"/>
    <col min="2048" max="2048" width="8" style="3" customWidth="1"/>
    <col min="2049" max="2049" width="5.08333333333333" style="3" customWidth="1"/>
    <col min="2050" max="2050" width="8.16666666666667" style="3" customWidth="1"/>
    <col min="2051" max="2051" width="7.83333333333333" style="3" customWidth="1"/>
    <col min="2052" max="2053" width="5.58333333333333" style="3" customWidth="1"/>
    <col min="2054" max="2055" width="9" style="3" hidden="1" customWidth="1"/>
    <col min="2056" max="2057" width="12.8333333333333" style="3" customWidth="1"/>
    <col min="2058" max="2058" width="9" style="3" hidden="1" customWidth="1"/>
    <col min="2059" max="2059" width="12.25" style="3" customWidth="1"/>
    <col min="2060" max="2060" width="7.16666666666667" style="3" customWidth="1"/>
    <col min="2061" max="2061" width="11.25" style="3" customWidth="1"/>
    <col min="2062" max="2062" width="8.58333333333333" style="3" customWidth="1"/>
    <col min="2063" max="2063" width="9" style="3" hidden="1" customWidth="1"/>
    <col min="2064" max="2064" width="7.75" style="3" customWidth="1"/>
    <col min="2065" max="2066" width="12.9166666666667" style="3" customWidth="1"/>
    <col min="2067" max="2067" width="11.0833333333333" style="3" customWidth="1"/>
    <col min="2068" max="2070" width="9" style="3" customWidth="1"/>
    <col min="2071" max="2071" width="11" style="3" customWidth="1"/>
    <col min="2072" max="2072" width="15" style="3" customWidth="1"/>
    <col min="2073" max="2076" width="8.66666666666667" style="3"/>
    <col min="2077" max="2077" width="17.5833333333333" style="3" customWidth="1"/>
    <col min="2078" max="2078" width="12" style="3" customWidth="1"/>
    <col min="2079" max="2079" width="10.0833333333333" style="3" customWidth="1"/>
    <col min="2080" max="2294" width="8.66666666666667" style="3"/>
    <col min="2295" max="2295" width="4.91666666666667" style="3" customWidth="1"/>
    <col min="2296" max="2296" width="13.75" style="3" customWidth="1"/>
    <col min="2297" max="2302" width="9" style="3" hidden="1" customWidth="1"/>
    <col min="2303" max="2303" width="7.08333333333333" style="3" customWidth="1"/>
    <col min="2304" max="2304" width="8" style="3" customWidth="1"/>
    <col min="2305" max="2305" width="5.08333333333333" style="3" customWidth="1"/>
    <col min="2306" max="2306" width="8.16666666666667" style="3" customWidth="1"/>
    <col min="2307" max="2307" width="7.83333333333333" style="3" customWidth="1"/>
    <col min="2308" max="2309" width="5.58333333333333" style="3" customWidth="1"/>
    <col min="2310" max="2311" width="9" style="3" hidden="1" customWidth="1"/>
    <col min="2312" max="2313" width="12.8333333333333" style="3" customWidth="1"/>
    <col min="2314" max="2314" width="9" style="3" hidden="1" customWidth="1"/>
    <col min="2315" max="2315" width="12.25" style="3" customWidth="1"/>
    <col min="2316" max="2316" width="7.16666666666667" style="3" customWidth="1"/>
    <col min="2317" max="2317" width="11.25" style="3" customWidth="1"/>
    <col min="2318" max="2318" width="8.58333333333333" style="3" customWidth="1"/>
    <col min="2319" max="2319" width="9" style="3" hidden="1" customWidth="1"/>
    <col min="2320" max="2320" width="7.75" style="3" customWidth="1"/>
    <col min="2321" max="2322" width="12.9166666666667" style="3" customWidth="1"/>
    <col min="2323" max="2323" width="11.0833333333333" style="3" customWidth="1"/>
    <col min="2324" max="2326" width="9" style="3" customWidth="1"/>
    <col min="2327" max="2327" width="11" style="3" customWidth="1"/>
    <col min="2328" max="2328" width="15" style="3" customWidth="1"/>
    <col min="2329" max="2332" width="8.66666666666667" style="3"/>
    <col min="2333" max="2333" width="17.5833333333333" style="3" customWidth="1"/>
    <col min="2334" max="2334" width="12" style="3" customWidth="1"/>
    <col min="2335" max="2335" width="10.0833333333333" style="3" customWidth="1"/>
    <col min="2336" max="2550" width="8.66666666666667" style="3"/>
    <col min="2551" max="2551" width="4.91666666666667" style="3" customWidth="1"/>
    <col min="2552" max="2552" width="13.75" style="3" customWidth="1"/>
    <col min="2553" max="2558" width="9" style="3" hidden="1" customWidth="1"/>
    <col min="2559" max="2559" width="7.08333333333333" style="3" customWidth="1"/>
    <col min="2560" max="2560" width="8" style="3" customWidth="1"/>
    <col min="2561" max="2561" width="5.08333333333333" style="3" customWidth="1"/>
    <col min="2562" max="2562" width="8.16666666666667" style="3" customWidth="1"/>
    <col min="2563" max="2563" width="7.83333333333333" style="3" customWidth="1"/>
    <col min="2564" max="2565" width="5.58333333333333" style="3" customWidth="1"/>
    <col min="2566" max="2567" width="9" style="3" hidden="1" customWidth="1"/>
    <col min="2568" max="2569" width="12.8333333333333" style="3" customWidth="1"/>
    <col min="2570" max="2570" width="9" style="3" hidden="1" customWidth="1"/>
    <col min="2571" max="2571" width="12.25" style="3" customWidth="1"/>
    <col min="2572" max="2572" width="7.16666666666667" style="3" customWidth="1"/>
    <col min="2573" max="2573" width="11.25" style="3" customWidth="1"/>
    <col min="2574" max="2574" width="8.58333333333333" style="3" customWidth="1"/>
    <col min="2575" max="2575" width="9" style="3" hidden="1" customWidth="1"/>
    <col min="2576" max="2576" width="7.75" style="3" customWidth="1"/>
    <col min="2577" max="2578" width="12.9166666666667" style="3" customWidth="1"/>
    <col min="2579" max="2579" width="11.0833333333333" style="3" customWidth="1"/>
    <col min="2580" max="2582" width="9" style="3" customWidth="1"/>
    <col min="2583" max="2583" width="11" style="3" customWidth="1"/>
    <col min="2584" max="2584" width="15" style="3" customWidth="1"/>
    <col min="2585" max="2588" width="8.66666666666667" style="3"/>
    <col min="2589" max="2589" width="17.5833333333333" style="3" customWidth="1"/>
    <col min="2590" max="2590" width="12" style="3" customWidth="1"/>
    <col min="2591" max="2591" width="10.0833333333333" style="3" customWidth="1"/>
    <col min="2592" max="2806" width="8.66666666666667" style="3"/>
    <col min="2807" max="2807" width="4.91666666666667" style="3" customWidth="1"/>
    <col min="2808" max="2808" width="13.75" style="3" customWidth="1"/>
    <col min="2809" max="2814" width="9" style="3" hidden="1" customWidth="1"/>
    <col min="2815" max="2815" width="7.08333333333333" style="3" customWidth="1"/>
    <col min="2816" max="2816" width="8" style="3" customWidth="1"/>
    <col min="2817" max="2817" width="5.08333333333333" style="3" customWidth="1"/>
    <col min="2818" max="2818" width="8.16666666666667" style="3" customWidth="1"/>
    <col min="2819" max="2819" width="7.83333333333333" style="3" customWidth="1"/>
    <col min="2820" max="2821" width="5.58333333333333" style="3" customWidth="1"/>
    <col min="2822" max="2823" width="9" style="3" hidden="1" customWidth="1"/>
    <col min="2824" max="2825" width="12.8333333333333" style="3" customWidth="1"/>
    <col min="2826" max="2826" width="9" style="3" hidden="1" customWidth="1"/>
    <col min="2827" max="2827" width="12.25" style="3" customWidth="1"/>
    <col min="2828" max="2828" width="7.16666666666667" style="3" customWidth="1"/>
    <col min="2829" max="2829" width="11.25" style="3" customWidth="1"/>
    <col min="2830" max="2830" width="8.58333333333333" style="3" customWidth="1"/>
    <col min="2831" max="2831" width="9" style="3" hidden="1" customWidth="1"/>
    <col min="2832" max="2832" width="7.75" style="3" customWidth="1"/>
    <col min="2833" max="2834" width="12.9166666666667" style="3" customWidth="1"/>
    <col min="2835" max="2835" width="11.0833333333333" style="3" customWidth="1"/>
    <col min="2836" max="2838" width="9" style="3" customWidth="1"/>
    <col min="2839" max="2839" width="11" style="3" customWidth="1"/>
    <col min="2840" max="2840" width="15" style="3" customWidth="1"/>
    <col min="2841" max="2844" width="8.66666666666667" style="3"/>
    <col min="2845" max="2845" width="17.5833333333333" style="3" customWidth="1"/>
    <col min="2846" max="2846" width="12" style="3" customWidth="1"/>
    <col min="2847" max="2847" width="10.0833333333333" style="3" customWidth="1"/>
    <col min="2848" max="3062" width="8.66666666666667" style="3"/>
    <col min="3063" max="3063" width="4.91666666666667" style="3" customWidth="1"/>
    <col min="3064" max="3064" width="13.75" style="3" customWidth="1"/>
    <col min="3065" max="3070" width="9" style="3" hidden="1" customWidth="1"/>
    <col min="3071" max="3071" width="7.08333333333333" style="3" customWidth="1"/>
    <col min="3072" max="3072" width="8" style="3" customWidth="1"/>
    <col min="3073" max="3073" width="5.08333333333333" style="3" customWidth="1"/>
    <col min="3074" max="3074" width="8.16666666666667" style="3" customWidth="1"/>
    <col min="3075" max="3075" width="7.83333333333333" style="3" customWidth="1"/>
    <col min="3076" max="3077" width="5.58333333333333" style="3" customWidth="1"/>
    <col min="3078" max="3079" width="9" style="3" hidden="1" customWidth="1"/>
    <col min="3080" max="3081" width="12.8333333333333" style="3" customWidth="1"/>
    <col min="3082" max="3082" width="9" style="3" hidden="1" customWidth="1"/>
    <col min="3083" max="3083" width="12.25" style="3" customWidth="1"/>
    <col min="3084" max="3084" width="7.16666666666667" style="3" customWidth="1"/>
    <col min="3085" max="3085" width="11.25" style="3" customWidth="1"/>
    <col min="3086" max="3086" width="8.58333333333333" style="3" customWidth="1"/>
    <col min="3087" max="3087" width="9" style="3" hidden="1" customWidth="1"/>
    <col min="3088" max="3088" width="7.75" style="3" customWidth="1"/>
    <col min="3089" max="3090" width="12.9166666666667" style="3" customWidth="1"/>
    <col min="3091" max="3091" width="11.0833333333333" style="3" customWidth="1"/>
    <col min="3092" max="3094" width="9" style="3" customWidth="1"/>
    <col min="3095" max="3095" width="11" style="3" customWidth="1"/>
    <col min="3096" max="3096" width="15" style="3" customWidth="1"/>
    <col min="3097" max="3100" width="8.66666666666667" style="3"/>
    <col min="3101" max="3101" width="17.5833333333333" style="3" customWidth="1"/>
    <col min="3102" max="3102" width="12" style="3" customWidth="1"/>
    <col min="3103" max="3103" width="10.0833333333333" style="3" customWidth="1"/>
    <col min="3104" max="3318" width="8.66666666666667" style="3"/>
    <col min="3319" max="3319" width="4.91666666666667" style="3" customWidth="1"/>
    <col min="3320" max="3320" width="13.75" style="3" customWidth="1"/>
    <col min="3321" max="3326" width="9" style="3" hidden="1" customWidth="1"/>
    <col min="3327" max="3327" width="7.08333333333333" style="3" customWidth="1"/>
    <col min="3328" max="3328" width="8" style="3" customWidth="1"/>
    <col min="3329" max="3329" width="5.08333333333333" style="3" customWidth="1"/>
    <col min="3330" max="3330" width="8.16666666666667" style="3" customWidth="1"/>
    <col min="3331" max="3331" width="7.83333333333333" style="3" customWidth="1"/>
    <col min="3332" max="3333" width="5.58333333333333" style="3" customWidth="1"/>
    <col min="3334" max="3335" width="9" style="3" hidden="1" customWidth="1"/>
    <col min="3336" max="3337" width="12.8333333333333" style="3" customWidth="1"/>
    <col min="3338" max="3338" width="9" style="3" hidden="1" customWidth="1"/>
    <col min="3339" max="3339" width="12.25" style="3" customWidth="1"/>
    <col min="3340" max="3340" width="7.16666666666667" style="3" customWidth="1"/>
    <col min="3341" max="3341" width="11.25" style="3" customWidth="1"/>
    <col min="3342" max="3342" width="8.58333333333333" style="3" customWidth="1"/>
    <col min="3343" max="3343" width="9" style="3" hidden="1" customWidth="1"/>
    <col min="3344" max="3344" width="7.75" style="3" customWidth="1"/>
    <col min="3345" max="3346" width="12.9166666666667" style="3" customWidth="1"/>
    <col min="3347" max="3347" width="11.0833333333333" style="3" customWidth="1"/>
    <col min="3348" max="3350" width="9" style="3" customWidth="1"/>
    <col min="3351" max="3351" width="11" style="3" customWidth="1"/>
    <col min="3352" max="3352" width="15" style="3" customWidth="1"/>
    <col min="3353" max="3356" width="8.66666666666667" style="3"/>
    <col min="3357" max="3357" width="17.5833333333333" style="3" customWidth="1"/>
    <col min="3358" max="3358" width="12" style="3" customWidth="1"/>
    <col min="3359" max="3359" width="10.0833333333333" style="3" customWidth="1"/>
    <col min="3360" max="3574" width="8.66666666666667" style="3"/>
    <col min="3575" max="3575" width="4.91666666666667" style="3" customWidth="1"/>
    <col min="3576" max="3576" width="13.75" style="3" customWidth="1"/>
    <col min="3577" max="3582" width="9" style="3" hidden="1" customWidth="1"/>
    <col min="3583" max="3583" width="7.08333333333333" style="3" customWidth="1"/>
    <col min="3584" max="3584" width="8" style="3" customWidth="1"/>
    <col min="3585" max="3585" width="5.08333333333333" style="3" customWidth="1"/>
    <col min="3586" max="3586" width="8.16666666666667" style="3" customWidth="1"/>
    <col min="3587" max="3587" width="7.83333333333333" style="3" customWidth="1"/>
    <col min="3588" max="3589" width="5.58333333333333" style="3" customWidth="1"/>
    <col min="3590" max="3591" width="9" style="3" hidden="1" customWidth="1"/>
    <col min="3592" max="3593" width="12.8333333333333" style="3" customWidth="1"/>
    <col min="3594" max="3594" width="9" style="3" hidden="1" customWidth="1"/>
    <col min="3595" max="3595" width="12.25" style="3" customWidth="1"/>
    <col min="3596" max="3596" width="7.16666666666667" style="3" customWidth="1"/>
    <col min="3597" max="3597" width="11.25" style="3" customWidth="1"/>
    <col min="3598" max="3598" width="8.58333333333333" style="3" customWidth="1"/>
    <col min="3599" max="3599" width="9" style="3" hidden="1" customWidth="1"/>
    <col min="3600" max="3600" width="7.75" style="3" customWidth="1"/>
    <col min="3601" max="3602" width="12.9166666666667" style="3" customWidth="1"/>
    <col min="3603" max="3603" width="11.0833333333333" style="3" customWidth="1"/>
    <col min="3604" max="3606" width="9" style="3" customWidth="1"/>
    <col min="3607" max="3607" width="11" style="3" customWidth="1"/>
    <col min="3608" max="3608" width="15" style="3" customWidth="1"/>
    <col min="3609" max="3612" width="8.66666666666667" style="3"/>
    <col min="3613" max="3613" width="17.5833333333333" style="3" customWidth="1"/>
    <col min="3614" max="3614" width="12" style="3" customWidth="1"/>
    <col min="3615" max="3615" width="10.0833333333333" style="3" customWidth="1"/>
    <col min="3616" max="3830" width="8.66666666666667" style="3"/>
    <col min="3831" max="3831" width="4.91666666666667" style="3" customWidth="1"/>
    <col min="3832" max="3832" width="13.75" style="3" customWidth="1"/>
    <col min="3833" max="3838" width="9" style="3" hidden="1" customWidth="1"/>
    <col min="3839" max="3839" width="7.08333333333333" style="3" customWidth="1"/>
    <col min="3840" max="3840" width="8" style="3" customWidth="1"/>
    <col min="3841" max="3841" width="5.08333333333333" style="3" customWidth="1"/>
    <col min="3842" max="3842" width="8.16666666666667" style="3" customWidth="1"/>
    <col min="3843" max="3843" width="7.83333333333333" style="3" customWidth="1"/>
    <col min="3844" max="3845" width="5.58333333333333" style="3" customWidth="1"/>
    <col min="3846" max="3847" width="9" style="3" hidden="1" customWidth="1"/>
    <col min="3848" max="3849" width="12.8333333333333" style="3" customWidth="1"/>
    <col min="3850" max="3850" width="9" style="3" hidden="1" customWidth="1"/>
    <col min="3851" max="3851" width="12.25" style="3" customWidth="1"/>
    <col min="3852" max="3852" width="7.16666666666667" style="3" customWidth="1"/>
    <col min="3853" max="3853" width="11.25" style="3" customWidth="1"/>
    <col min="3854" max="3854" width="8.58333333333333" style="3" customWidth="1"/>
    <col min="3855" max="3855" width="9" style="3" hidden="1" customWidth="1"/>
    <col min="3856" max="3856" width="7.75" style="3" customWidth="1"/>
    <col min="3857" max="3858" width="12.9166666666667" style="3" customWidth="1"/>
    <col min="3859" max="3859" width="11.0833333333333" style="3" customWidth="1"/>
    <col min="3860" max="3862" width="9" style="3" customWidth="1"/>
    <col min="3863" max="3863" width="11" style="3" customWidth="1"/>
    <col min="3864" max="3864" width="15" style="3" customWidth="1"/>
    <col min="3865" max="3868" width="8.66666666666667" style="3"/>
    <col min="3869" max="3869" width="17.5833333333333" style="3" customWidth="1"/>
    <col min="3870" max="3870" width="12" style="3" customWidth="1"/>
    <col min="3871" max="3871" width="10.0833333333333" style="3" customWidth="1"/>
    <col min="3872" max="4086" width="8.66666666666667" style="3"/>
    <col min="4087" max="4087" width="4.91666666666667" style="3" customWidth="1"/>
    <col min="4088" max="4088" width="13.75" style="3" customWidth="1"/>
    <col min="4089" max="4094" width="9" style="3" hidden="1" customWidth="1"/>
    <col min="4095" max="4095" width="7.08333333333333" style="3" customWidth="1"/>
    <col min="4096" max="4096" width="8" style="3" customWidth="1"/>
    <col min="4097" max="4097" width="5.08333333333333" style="3" customWidth="1"/>
    <col min="4098" max="4098" width="8.16666666666667" style="3" customWidth="1"/>
    <col min="4099" max="4099" width="7.83333333333333" style="3" customWidth="1"/>
    <col min="4100" max="4101" width="5.58333333333333" style="3" customWidth="1"/>
    <col min="4102" max="4103" width="9" style="3" hidden="1" customWidth="1"/>
    <col min="4104" max="4105" width="12.8333333333333" style="3" customWidth="1"/>
    <col min="4106" max="4106" width="9" style="3" hidden="1" customWidth="1"/>
    <col min="4107" max="4107" width="12.25" style="3" customWidth="1"/>
    <col min="4108" max="4108" width="7.16666666666667" style="3" customWidth="1"/>
    <col min="4109" max="4109" width="11.25" style="3" customWidth="1"/>
    <col min="4110" max="4110" width="8.58333333333333" style="3" customWidth="1"/>
    <col min="4111" max="4111" width="9" style="3" hidden="1" customWidth="1"/>
    <col min="4112" max="4112" width="7.75" style="3" customWidth="1"/>
    <col min="4113" max="4114" width="12.9166666666667" style="3" customWidth="1"/>
    <col min="4115" max="4115" width="11.0833333333333" style="3" customWidth="1"/>
    <col min="4116" max="4118" width="9" style="3" customWidth="1"/>
    <col min="4119" max="4119" width="11" style="3" customWidth="1"/>
    <col min="4120" max="4120" width="15" style="3" customWidth="1"/>
    <col min="4121" max="4124" width="8.66666666666667" style="3"/>
    <col min="4125" max="4125" width="17.5833333333333" style="3" customWidth="1"/>
    <col min="4126" max="4126" width="12" style="3" customWidth="1"/>
    <col min="4127" max="4127" width="10.0833333333333" style="3" customWidth="1"/>
    <col min="4128" max="4342" width="8.66666666666667" style="3"/>
    <col min="4343" max="4343" width="4.91666666666667" style="3" customWidth="1"/>
    <col min="4344" max="4344" width="13.75" style="3" customWidth="1"/>
    <col min="4345" max="4350" width="9" style="3" hidden="1" customWidth="1"/>
    <col min="4351" max="4351" width="7.08333333333333" style="3" customWidth="1"/>
    <col min="4352" max="4352" width="8" style="3" customWidth="1"/>
    <col min="4353" max="4353" width="5.08333333333333" style="3" customWidth="1"/>
    <col min="4354" max="4354" width="8.16666666666667" style="3" customWidth="1"/>
    <col min="4355" max="4355" width="7.83333333333333" style="3" customWidth="1"/>
    <col min="4356" max="4357" width="5.58333333333333" style="3" customWidth="1"/>
    <col min="4358" max="4359" width="9" style="3" hidden="1" customWidth="1"/>
    <col min="4360" max="4361" width="12.8333333333333" style="3" customWidth="1"/>
    <col min="4362" max="4362" width="9" style="3" hidden="1" customWidth="1"/>
    <col min="4363" max="4363" width="12.25" style="3" customWidth="1"/>
    <col min="4364" max="4364" width="7.16666666666667" style="3" customWidth="1"/>
    <col min="4365" max="4365" width="11.25" style="3" customWidth="1"/>
    <col min="4366" max="4366" width="8.58333333333333" style="3" customWidth="1"/>
    <col min="4367" max="4367" width="9" style="3" hidden="1" customWidth="1"/>
    <col min="4368" max="4368" width="7.75" style="3" customWidth="1"/>
    <col min="4369" max="4370" width="12.9166666666667" style="3" customWidth="1"/>
    <col min="4371" max="4371" width="11.0833333333333" style="3" customWidth="1"/>
    <col min="4372" max="4374" width="9" style="3" customWidth="1"/>
    <col min="4375" max="4375" width="11" style="3" customWidth="1"/>
    <col min="4376" max="4376" width="15" style="3" customWidth="1"/>
    <col min="4377" max="4380" width="8.66666666666667" style="3"/>
    <col min="4381" max="4381" width="17.5833333333333" style="3" customWidth="1"/>
    <col min="4382" max="4382" width="12" style="3" customWidth="1"/>
    <col min="4383" max="4383" width="10.0833333333333" style="3" customWidth="1"/>
    <col min="4384" max="4598" width="8.66666666666667" style="3"/>
    <col min="4599" max="4599" width="4.91666666666667" style="3" customWidth="1"/>
    <col min="4600" max="4600" width="13.75" style="3" customWidth="1"/>
    <col min="4601" max="4606" width="9" style="3" hidden="1" customWidth="1"/>
    <col min="4607" max="4607" width="7.08333333333333" style="3" customWidth="1"/>
    <col min="4608" max="4608" width="8" style="3" customWidth="1"/>
    <col min="4609" max="4609" width="5.08333333333333" style="3" customWidth="1"/>
    <col min="4610" max="4610" width="8.16666666666667" style="3" customWidth="1"/>
    <col min="4611" max="4611" width="7.83333333333333" style="3" customWidth="1"/>
    <col min="4612" max="4613" width="5.58333333333333" style="3" customWidth="1"/>
    <col min="4614" max="4615" width="9" style="3" hidden="1" customWidth="1"/>
    <col min="4616" max="4617" width="12.8333333333333" style="3" customWidth="1"/>
    <col min="4618" max="4618" width="9" style="3" hidden="1" customWidth="1"/>
    <col min="4619" max="4619" width="12.25" style="3" customWidth="1"/>
    <col min="4620" max="4620" width="7.16666666666667" style="3" customWidth="1"/>
    <col min="4621" max="4621" width="11.25" style="3" customWidth="1"/>
    <col min="4622" max="4622" width="8.58333333333333" style="3" customWidth="1"/>
    <col min="4623" max="4623" width="9" style="3" hidden="1" customWidth="1"/>
    <col min="4624" max="4624" width="7.75" style="3" customWidth="1"/>
    <col min="4625" max="4626" width="12.9166666666667" style="3" customWidth="1"/>
    <col min="4627" max="4627" width="11.0833333333333" style="3" customWidth="1"/>
    <col min="4628" max="4630" width="9" style="3" customWidth="1"/>
    <col min="4631" max="4631" width="11" style="3" customWidth="1"/>
    <col min="4632" max="4632" width="15" style="3" customWidth="1"/>
    <col min="4633" max="4636" width="8.66666666666667" style="3"/>
    <col min="4637" max="4637" width="17.5833333333333" style="3" customWidth="1"/>
    <col min="4638" max="4638" width="12" style="3" customWidth="1"/>
    <col min="4639" max="4639" width="10.0833333333333" style="3" customWidth="1"/>
    <col min="4640" max="4854" width="8.66666666666667" style="3"/>
    <col min="4855" max="4855" width="4.91666666666667" style="3" customWidth="1"/>
    <col min="4856" max="4856" width="13.75" style="3" customWidth="1"/>
    <col min="4857" max="4862" width="9" style="3" hidden="1" customWidth="1"/>
    <col min="4863" max="4863" width="7.08333333333333" style="3" customWidth="1"/>
    <col min="4864" max="4864" width="8" style="3" customWidth="1"/>
    <col min="4865" max="4865" width="5.08333333333333" style="3" customWidth="1"/>
    <col min="4866" max="4866" width="8.16666666666667" style="3" customWidth="1"/>
    <col min="4867" max="4867" width="7.83333333333333" style="3" customWidth="1"/>
    <col min="4868" max="4869" width="5.58333333333333" style="3" customWidth="1"/>
    <col min="4870" max="4871" width="9" style="3" hidden="1" customWidth="1"/>
    <col min="4872" max="4873" width="12.8333333333333" style="3" customWidth="1"/>
    <col min="4874" max="4874" width="9" style="3" hidden="1" customWidth="1"/>
    <col min="4875" max="4875" width="12.25" style="3" customWidth="1"/>
    <col min="4876" max="4876" width="7.16666666666667" style="3" customWidth="1"/>
    <col min="4877" max="4877" width="11.25" style="3" customWidth="1"/>
    <col min="4878" max="4878" width="8.58333333333333" style="3" customWidth="1"/>
    <col min="4879" max="4879" width="9" style="3" hidden="1" customWidth="1"/>
    <col min="4880" max="4880" width="7.75" style="3" customWidth="1"/>
    <col min="4881" max="4882" width="12.9166666666667" style="3" customWidth="1"/>
    <col min="4883" max="4883" width="11.0833333333333" style="3" customWidth="1"/>
    <col min="4884" max="4886" width="9" style="3" customWidth="1"/>
    <col min="4887" max="4887" width="11" style="3" customWidth="1"/>
    <col min="4888" max="4888" width="15" style="3" customWidth="1"/>
    <col min="4889" max="4892" width="8.66666666666667" style="3"/>
    <col min="4893" max="4893" width="17.5833333333333" style="3" customWidth="1"/>
    <col min="4894" max="4894" width="12" style="3" customWidth="1"/>
    <col min="4895" max="4895" width="10.0833333333333" style="3" customWidth="1"/>
    <col min="4896" max="5110" width="8.66666666666667" style="3"/>
    <col min="5111" max="5111" width="4.91666666666667" style="3" customWidth="1"/>
    <col min="5112" max="5112" width="13.75" style="3" customWidth="1"/>
    <col min="5113" max="5118" width="9" style="3" hidden="1" customWidth="1"/>
    <col min="5119" max="5119" width="7.08333333333333" style="3" customWidth="1"/>
    <col min="5120" max="5120" width="8" style="3" customWidth="1"/>
    <col min="5121" max="5121" width="5.08333333333333" style="3" customWidth="1"/>
    <col min="5122" max="5122" width="8.16666666666667" style="3" customWidth="1"/>
    <col min="5123" max="5123" width="7.83333333333333" style="3" customWidth="1"/>
    <col min="5124" max="5125" width="5.58333333333333" style="3" customWidth="1"/>
    <col min="5126" max="5127" width="9" style="3" hidden="1" customWidth="1"/>
    <col min="5128" max="5129" width="12.8333333333333" style="3" customWidth="1"/>
    <col min="5130" max="5130" width="9" style="3" hidden="1" customWidth="1"/>
    <col min="5131" max="5131" width="12.25" style="3" customWidth="1"/>
    <col min="5132" max="5132" width="7.16666666666667" style="3" customWidth="1"/>
    <col min="5133" max="5133" width="11.25" style="3" customWidth="1"/>
    <col min="5134" max="5134" width="8.58333333333333" style="3" customWidth="1"/>
    <col min="5135" max="5135" width="9" style="3" hidden="1" customWidth="1"/>
    <col min="5136" max="5136" width="7.75" style="3" customWidth="1"/>
    <col min="5137" max="5138" width="12.9166666666667" style="3" customWidth="1"/>
    <col min="5139" max="5139" width="11.0833333333333" style="3" customWidth="1"/>
    <col min="5140" max="5142" width="9" style="3" customWidth="1"/>
    <col min="5143" max="5143" width="11" style="3" customWidth="1"/>
    <col min="5144" max="5144" width="15" style="3" customWidth="1"/>
    <col min="5145" max="5148" width="8.66666666666667" style="3"/>
    <col min="5149" max="5149" width="17.5833333333333" style="3" customWidth="1"/>
    <col min="5150" max="5150" width="12" style="3" customWidth="1"/>
    <col min="5151" max="5151" width="10.0833333333333" style="3" customWidth="1"/>
    <col min="5152" max="5366" width="8.66666666666667" style="3"/>
    <col min="5367" max="5367" width="4.91666666666667" style="3" customWidth="1"/>
    <col min="5368" max="5368" width="13.75" style="3" customWidth="1"/>
    <col min="5369" max="5374" width="9" style="3" hidden="1" customWidth="1"/>
    <col min="5375" max="5375" width="7.08333333333333" style="3" customWidth="1"/>
    <col min="5376" max="5376" width="8" style="3" customWidth="1"/>
    <col min="5377" max="5377" width="5.08333333333333" style="3" customWidth="1"/>
    <col min="5378" max="5378" width="8.16666666666667" style="3" customWidth="1"/>
    <col min="5379" max="5379" width="7.83333333333333" style="3" customWidth="1"/>
    <col min="5380" max="5381" width="5.58333333333333" style="3" customWidth="1"/>
    <col min="5382" max="5383" width="9" style="3" hidden="1" customWidth="1"/>
    <col min="5384" max="5385" width="12.8333333333333" style="3" customWidth="1"/>
    <col min="5386" max="5386" width="9" style="3" hidden="1" customWidth="1"/>
    <col min="5387" max="5387" width="12.25" style="3" customWidth="1"/>
    <col min="5388" max="5388" width="7.16666666666667" style="3" customWidth="1"/>
    <col min="5389" max="5389" width="11.25" style="3" customWidth="1"/>
    <col min="5390" max="5390" width="8.58333333333333" style="3" customWidth="1"/>
    <col min="5391" max="5391" width="9" style="3" hidden="1" customWidth="1"/>
    <col min="5392" max="5392" width="7.75" style="3" customWidth="1"/>
    <col min="5393" max="5394" width="12.9166666666667" style="3" customWidth="1"/>
    <col min="5395" max="5395" width="11.0833333333333" style="3" customWidth="1"/>
    <col min="5396" max="5398" width="9" style="3" customWidth="1"/>
    <col min="5399" max="5399" width="11" style="3" customWidth="1"/>
    <col min="5400" max="5400" width="15" style="3" customWidth="1"/>
    <col min="5401" max="5404" width="8.66666666666667" style="3"/>
    <col min="5405" max="5405" width="17.5833333333333" style="3" customWidth="1"/>
    <col min="5406" max="5406" width="12" style="3" customWidth="1"/>
    <col min="5407" max="5407" width="10.0833333333333" style="3" customWidth="1"/>
    <col min="5408" max="5622" width="8.66666666666667" style="3"/>
    <col min="5623" max="5623" width="4.91666666666667" style="3" customWidth="1"/>
    <col min="5624" max="5624" width="13.75" style="3" customWidth="1"/>
    <col min="5625" max="5630" width="9" style="3" hidden="1" customWidth="1"/>
    <col min="5631" max="5631" width="7.08333333333333" style="3" customWidth="1"/>
    <col min="5632" max="5632" width="8" style="3" customWidth="1"/>
    <col min="5633" max="5633" width="5.08333333333333" style="3" customWidth="1"/>
    <col min="5634" max="5634" width="8.16666666666667" style="3" customWidth="1"/>
    <col min="5635" max="5635" width="7.83333333333333" style="3" customWidth="1"/>
    <col min="5636" max="5637" width="5.58333333333333" style="3" customWidth="1"/>
    <col min="5638" max="5639" width="9" style="3" hidden="1" customWidth="1"/>
    <col min="5640" max="5641" width="12.8333333333333" style="3" customWidth="1"/>
    <col min="5642" max="5642" width="9" style="3" hidden="1" customWidth="1"/>
    <col min="5643" max="5643" width="12.25" style="3" customWidth="1"/>
    <col min="5644" max="5644" width="7.16666666666667" style="3" customWidth="1"/>
    <col min="5645" max="5645" width="11.25" style="3" customWidth="1"/>
    <col min="5646" max="5646" width="8.58333333333333" style="3" customWidth="1"/>
    <col min="5647" max="5647" width="9" style="3" hidden="1" customWidth="1"/>
    <col min="5648" max="5648" width="7.75" style="3" customWidth="1"/>
    <col min="5649" max="5650" width="12.9166666666667" style="3" customWidth="1"/>
    <col min="5651" max="5651" width="11.0833333333333" style="3" customWidth="1"/>
    <col min="5652" max="5654" width="9" style="3" customWidth="1"/>
    <col min="5655" max="5655" width="11" style="3" customWidth="1"/>
    <col min="5656" max="5656" width="15" style="3" customWidth="1"/>
    <col min="5657" max="5660" width="8.66666666666667" style="3"/>
    <col min="5661" max="5661" width="17.5833333333333" style="3" customWidth="1"/>
    <col min="5662" max="5662" width="12" style="3" customWidth="1"/>
    <col min="5663" max="5663" width="10.0833333333333" style="3" customWidth="1"/>
    <col min="5664" max="5878" width="8.66666666666667" style="3"/>
    <col min="5879" max="5879" width="4.91666666666667" style="3" customWidth="1"/>
    <col min="5880" max="5880" width="13.75" style="3" customWidth="1"/>
    <col min="5881" max="5886" width="9" style="3" hidden="1" customWidth="1"/>
    <col min="5887" max="5887" width="7.08333333333333" style="3" customWidth="1"/>
    <col min="5888" max="5888" width="8" style="3" customWidth="1"/>
    <col min="5889" max="5889" width="5.08333333333333" style="3" customWidth="1"/>
    <col min="5890" max="5890" width="8.16666666666667" style="3" customWidth="1"/>
    <col min="5891" max="5891" width="7.83333333333333" style="3" customWidth="1"/>
    <col min="5892" max="5893" width="5.58333333333333" style="3" customWidth="1"/>
    <col min="5894" max="5895" width="9" style="3" hidden="1" customWidth="1"/>
    <col min="5896" max="5897" width="12.8333333333333" style="3" customWidth="1"/>
    <col min="5898" max="5898" width="9" style="3" hidden="1" customWidth="1"/>
    <col min="5899" max="5899" width="12.25" style="3" customWidth="1"/>
    <col min="5900" max="5900" width="7.16666666666667" style="3" customWidth="1"/>
    <col min="5901" max="5901" width="11.25" style="3" customWidth="1"/>
    <col min="5902" max="5902" width="8.58333333333333" style="3" customWidth="1"/>
    <col min="5903" max="5903" width="9" style="3" hidden="1" customWidth="1"/>
    <col min="5904" max="5904" width="7.75" style="3" customWidth="1"/>
    <col min="5905" max="5906" width="12.9166666666667" style="3" customWidth="1"/>
    <col min="5907" max="5907" width="11.0833333333333" style="3" customWidth="1"/>
    <col min="5908" max="5910" width="9" style="3" customWidth="1"/>
    <col min="5911" max="5911" width="11" style="3" customWidth="1"/>
    <col min="5912" max="5912" width="15" style="3" customWidth="1"/>
    <col min="5913" max="5916" width="8.66666666666667" style="3"/>
    <col min="5917" max="5917" width="17.5833333333333" style="3" customWidth="1"/>
    <col min="5918" max="5918" width="12" style="3" customWidth="1"/>
    <col min="5919" max="5919" width="10.0833333333333" style="3" customWidth="1"/>
    <col min="5920" max="6134" width="8.66666666666667" style="3"/>
    <col min="6135" max="6135" width="4.91666666666667" style="3" customWidth="1"/>
    <col min="6136" max="6136" width="13.75" style="3" customWidth="1"/>
    <col min="6137" max="6142" width="9" style="3" hidden="1" customWidth="1"/>
    <col min="6143" max="6143" width="7.08333333333333" style="3" customWidth="1"/>
    <col min="6144" max="6144" width="8" style="3" customWidth="1"/>
    <col min="6145" max="6145" width="5.08333333333333" style="3" customWidth="1"/>
    <col min="6146" max="6146" width="8.16666666666667" style="3" customWidth="1"/>
    <col min="6147" max="6147" width="7.83333333333333" style="3" customWidth="1"/>
    <col min="6148" max="6149" width="5.58333333333333" style="3" customWidth="1"/>
    <col min="6150" max="6151" width="9" style="3" hidden="1" customWidth="1"/>
    <col min="6152" max="6153" width="12.8333333333333" style="3" customWidth="1"/>
    <col min="6154" max="6154" width="9" style="3" hidden="1" customWidth="1"/>
    <col min="6155" max="6155" width="12.25" style="3" customWidth="1"/>
    <col min="6156" max="6156" width="7.16666666666667" style="3" customWidth="1"/>
    <col min="6157" max="6157" width="11.25" style="3" customWidth="1"/>
    <col min="6158" max="6158" width="8.58333333333333" style="3" customWidth="1"/>
    <col min="6159" max="6159" width="9" style="3" hidden="1" customWidth="1"/>
    <col min="6160" max="6160" width="7.75" style="3" customWidth="1"/>
    <col min="6161" max="6162" width="12.9166666666667" style="3" customWidth="1"/>
    <col min="6163" max="6163" width="11.0833333333333" style="3" customWidth="1"/>
    <col min="6164" max="6166" width="9" style="3" customWidth="1"/>
    <col min="6167" max="6167" width="11" style="3" customWidth="1"/>
    <col min="6168" max="6168" width="15" style="3" customWidth="1"/>
    <col min="6169" max="6172" width="8.66666666666667" style="3"/>
    <col min="6173" max="6173" width="17.5833333333333" style="3" customWidth="1"/>
    <col min="6174" max="6174" width="12" style="3" customWidth="1"/>
    <col min="6175" max="6175" width="10.0833333333333" style="3" customWidth="1"/>
    <col min="6176" max="6390" width="8.66666666666667" style="3"/>
    <col min="6391" max="6391" width="4.91666666666667" style="3" customWidth="1"/>
    <col min="6392" max="6392" width="13.75" style="3" customWidth="1"/>
    <col min="6393" max="6398" width="9" style="3" hidden="1" customWidth="1"/>
    <col min="6399" max="6399" width="7.08333333333333" style="3" customWidth="1"/>
    <col min="6400" max="6400" width="8" style="3" customWidth="1"/>
    <col min="6401" max="6401" width="5.08333333333333" style="3" customWidth="1"/>
    <col min="6402" max="6402" width="8.16666666666667" style="3" customWidth="1"/>
    <col min="6403" max="6403" width="7.83333333333333" style="3" customWidth="1"/>
    <col min="6404" max="6405" width="5.58333333333333" style="3" customWidth="1"/>
    <col min="6406" max="6407" width="9" style="3" hidden="1" customWidth="1"/>
    <col min="6408" max="6409" width="12.8333333333333" style="3" customWidth="1"/>
    <col min="6410" max="6410" width="9" style="3" hidden="1" customWidth="1"/>
    <col min="6411" max="6411" width="12.25" style="3" customWidth="1"/>
    <col min="6412" max="6412" width="7.16666666666667" style="3" customWidth="1"/>
    <col min="6413" max="6413" width="11.25" style="3" customWidth="1"/>
    <col min="6414" max="6414" width="8.58333333333333" style="3" customWidth="1"/>
    <col min="6415" max="6415" width="9" style="3" hidden="1" customWidth="1"/>
    <col min="6416" max="6416" width="7.75" style="3" customWidth="1"/>
    <col min="6417" max="6418" width="12.9166666666667" style="3" customWidth="1"/>
    <col min="6419" max="6419" width="11.0833333333333" style="3" customWidth="1"/>
    <col min="6420" max="6422" width="9" style="3" customWidth="1"/>
    <col min="6423" max="6423" width="11" style="3" customWidth="1"/>
    <col min="6424" max="6424" width="15" style="3" customWidth="1"/>
    <col min="6425" max="6428" width="8.66666666666667" style="3"/>
    <col min="6429" max="6429" width="17.5833333333333" style="3" customWidth="1"/>
    <col min="6430" max="6430" width="12" style="3" customWidth="1"/>
    <col min="6431" max="6431" width="10.0833333333333" style="3" customWidth="1"/>
    <col min="6432" max="6646" width="8.66666666666667" style="3"/>
    <col min="6647" max="6647" width="4.91666666666667" style="3" customWidth="1"/>
    <col min="6648" max="6648" width="13.75" style="3" customWidth="1"/>
    <col min="6649" max="6654" width="9" style="3" hidden="1" customWidth="1"/>
    <col min="6655" max="6655" width="7.08333333333333" style="3" customWidth="1"/>
    <col min="6656" max="6656" width="8" style="3" customWidth="1"/>
    <col min="6657" max="6657" width="5.08333333333333" style="3" customWidth="1"/>
    <col min="6658" max="6658" width="8.16666666666667" style="3" customWidth="1"/>
    <col min="6659" max="6659" width="7.83333333333333" style="3" customWidth="1"/>
    <col min="6660" max="6661" width="5.58333333333333" style="3" customWidth="1"/>
    <col min="6662" max="6663" width="9" style="3" hidden="1" customWidth="1"/>
    <col min="6664" max="6665" width="12.8333333333333" style="3" customWidth="1"/>
    <col min="6666" max="6666" width="9" style="3" hidden="1" customWidth="1"/>
    <col min="6667" max="6667" width="12.25" style="3" customWidth="1"/>
    <col min="6668" max="6668" width="7.16666666666667" style="3" customWidth="1"/>
    <col min="6669" max="6669" width="11.25" style="3" customWidth="1"/>
    <col min="6670" max="6670" width="8.58333333333333" style="3" customWidth="1"/>
    <col min="6671" max="6671" width="9" style="3" hidden="1" customWidth="1"/>
    <col min="6672" max="6672" width="7.75" style="3" customWidth="1"/>
    <col min="6673" max="6674" width="12.9166666666667" style="3" customWidth="1"/>
    <col min="6675" max="6675" width="11.0833333333333" style="3" customWidth="1"/>
    <col min="6676" max="6678" width="9" style="3" customWidth="1"/>
    <col min="6679" max="6679" width="11" style="3" customWidth="1"/>
    <col min="6680" max="6680" width="15" style="3" customWidth="1"/>
    <col min="6681" max="6684" width="8.66666666666667" style="3"/>
    <col min="6685" max="6685" width="17.5833333333333" style="3" customWidth="1"/>
    <col min="6686" max="6686" width="12" style="3" customWidth="1"/>
    <col min="6687" max="6687" width="10.0833333333333" style="3" customWidth="1"/>
    <col min="6688" max="6902" width="8.66666666666667" style="3"/>
    <col min="6903" max="6903" width="4.91666666666667" style="3" customWidth="1"/>
    <col min="6904" max="6904" width="13.75" style="3" customWidth="1"/>
    <col min="6905" max="6910" width="9" style="3" hidden="1" customWidth="1"/>
    <col min="6911" max="6911" width="7.08333333333333" style="3" customWidth="1"/>
    <col min="6912" max="6912" width="8" style="3" customWidth="1"/>
    <col min="6913" max="6913" width="5.08333333333333" style="3" customWidth="1"/>
    <col min="6914" max="6914" width="8.16666666666667" style="3" customWidth="1"/>
    <col min="6915" max="6915" width="7.83333333333333" style="3" customWidth="1"/>
    <col min="6916" max="6917" width="5.58333333333333" style="3" customWidth="1"/>
    <col min="6918" max="6919" width="9" style="3" hidden="1" customWidth="1"/>
    <col min="6920" max="6921" width="12.8333333333333" style="3" customWidth="1"/>
    <col min="6922" max="6922" width="9" style="3" hidden="1" customWidth="1"/>
    <col min="6923" max="6923" width="12.25" style="3" customWidth="1"/>
    <col min="6924" max="6924" width="7.16666666666667" style="3" customWidth="1"/>
    <col min="6925" max="6925" width="11.25" style="3" customWidth="1"/>
    <col min="6926" max="6926" width="8.58333333333333" style="3" customWidth="1"/>
    <col min="6927" max="6927" width="9" style="3" hidden="1" customWidth="1"/>
    <col min="6928" max="6928" width="7.75" style="3" customWidth="1"/>
    <col min="6929" max="6930" width="12.9166666666667" style="3" customWidth="1"/>
    <col min="6931" max="6931" width="11.0833333333333" style="3" customWidth="1"/>
    <col min="6932" max="6934" width="9" style="3" customWidth="1"/>
    <col min="6935" max="6935" width="11" style="3" customWidth="1"/>
    <col min="6936" max="6936" width="15" style="3" customWidth="1"/>
    <col min="6937" max="6940" width="8.66666666666667" style="3"/>
    <col min="6941" max="6941" width="17.5833333333333" style="3" customWidth="1"/>
    <col min="6942" max="6942" width="12" style="3" customWidth="1"/>
    <col min="6943" max="6943" width="10.0833333333333" style="3" customWidth="1"/>
    <col min="6944" max="7158" width="8.66666666666667" style="3"/>
    <col min="7159" max="7159" width="4.91666666666667" style="3" customWidth="1"/>
    <col min="7160" max="7160" width="13.75" style="3" customWidth="1"/>
    <col min="7161" max="7166" width="9" style="3" hidden="1" customWidth="1"/>
    <col min="7167" max="7167" width="7.08333333333333" style="3" customWidth="1"/>
    <col min="7168" max="7168" width="8" style="3" customWidth="1"/>
    <col min="7169" max="7169" width="5.08333333333333" style="3" customWidth="1"/>
    <col min="7170" max="7170" width="8.16666666666667" style="3" customWidth="1"/>
    <col min="7171" max="7171" width="7.83333333333333" style="3" customWidth="1"/>
    <col min="7172" max="7173" width="5.58333333333333" style="3" customWidth="1"/>
    <col min="7174" max="7175" width="9" style="3" hidden="1" customWidth="1"/>
    <col min="7176" max="7177" width="12.8333333333333" style="3" customWidth="1"/>
    <col min="7178" max="7178" width="9" style="3" hidden="1" customWidth="1"/>
    <col min="7179" max="7179" width="12.25" style="3" customWidth="1"/>
    <col min="7180" max="7180" width="7.16666666666667" style="3" customWidth="1"/>
    <col min="7181" max="7181" width="11.25" style="3" customWidth="1"/>
    <col min="7182" max="7182" width="8.58333333333333" style="3" customWidth="1"/>
    <col min="7183" max="7183" width="9" style="3" hidden="1" customWidth="1"/>
    <col min="7184" max="7184" width="7.75" style="3" customWidth="1"/>
    <col min="7185" max="7186" width="12.9166666666667" style="3" customWidth="1"/>
    <col min="7187" max="7187" width="11.0833333333333" style="3" customWidth="1"/>
    <col min="7188" max="7190" width="9" style="3" customWidth="1"/>
    <col min="7191" max="7191" width="11" style="3" customWidth="1"/>
    <col min="7192" max="7192" width="15" style="3" customWidth="1"/>
    <col min="7193" max="7196" width="8.66666666666667" style="3"/>
    <col min="7197" max="7197" width="17.5833333333333" style="3" customWidth="1"/>
    <col min="7198" max="7198" width="12" style="3" customWidth="1"/>
    <col min="7199" max="7199" width="10.0833333333333" style="3" customWidth="1"/>
    <col min="7200" max="7414" width="8.66666666666667" style="3"/>
    <col min="7415" max="7415" width="4.91666666666667" style="3" customWidth="1"/>
    <col min="7416" max="7416" width="13.75" style="3" customWidth="1"/>
    <col min="7417" max="7422" width="9" style="3" hidden="1" customWidth="1"/>
    <col min="7423" max="7423" width="7.08333333333333" style="3" customWidth="1"/>
    <col min="7424" max="7424" width="8" style="3" customWidth="1"/>
    <col min="7425" max="7425" width="5.08333333333333" style="3" customWidth="1"/>
    <col min="7426" max="7426" width="8.16666666666667" style="3" customWidth="1"/>
    <col min="7427" max="7427" width="7.83333333333333" style="3" customWidth="1"/>
    <col min="7428" max="7429" width="5.58333333333333" style="3" customWidth="1"/>
    <col min="7430" max="7431" width="9" style="3" hidden="1" customWidth="1"/>
    <col min="7432" max="7433" width="12.8333333333333" style="3" customWidth="1"/>
    <col min="7434" max="7434" width="9" style="3" hidden="1" customWidth="1"/>
    <col min="7435" max="7435" width="12.25" style="3" customWidth="1"/>
    <col min="7436" max="7436" width="7.16666666666667" style="3" customWidth="1"/>
    <col min="7437" max="7437" width="11.25" style="3" customWidth="1"/>
    <col min="7438" max="7438" width="8.58333333333333" style="3" customWidth="1"/>
    <col min="7439" max="7439" width="9" style="3" hidden="1" customWidth="1"/>
    <col min="7440" max="7440" width="7.75" style="3" customWidth="1"/>
    <col min="7441" max="7442" width="12.9166666666667" style="3" customWidth="1"/>
    <col min="7443" max="7443" width="11.0833333333333" style="3" customWidth="1"/>
    <col min="7444" max="7446" width="9" style="3" customWidth="1"/>
    <col min="7447" max="7447" width="11" style="3" customWidth="1"/>
    <col min="7448" max="7448" width="15" style="3" customWidth="1"/>
    <col min="7449" max="7452" width="8.66666666666667" style="3"/>
    <col min="7453" max="7453" width="17.5833333333333" style="3" customWidth="1"/>
    <col min="7454" max="7454" width="12" style="3" customWidth="1"/>
    <col min="7455" max="7455" width="10.0833333333333" style="3" customWidth="1"/>
    <col min="7456" max="7670" width="8.66666666666667" style="3"/>
    <col min="7671" max="7671" width="4.91666666666667" style="3" customWidth="1"/>
    <col min="7672" max="7672" width="13.75" style="3" customWidth="1"/>
    <col min="7673" max="7678" width="9" style="3" hidden="1" customWidth="1"/>
    <col min="7679" max="7679" width="7.08333333333333" style="3" customWidth="1"/>
    <col min="7680" max="7680" width="8" style="3" customWidth="1"/>
    <col min="7681" max="7681" width="5.08333333333333" style="3" customWidth="1"/>
    <col min="7682" max="7682" width="8.16666666666667" style="3" customWidth="1"/>
    <col min="7683" max="7683" width="7.83333333333333" style="3" customWidth="1"/>
    <col min="7684" max="7685" width="5.58333333333333" style="3" customWidth="1"/>
    <col min="7686" max="7687" width="9" style="3" hidden="1" customWidth="1"/>
    <col min="7688" max="7689" width="12.8333333333333" style="3" customWidth="1"/>
    <col min="7690" max="7690" width="9" style="3" hidden="1" customWidth="1"/>
    <col min="7691" max="7691" width="12.25" style="3" customWidth="1"/>
    <col min="7692" max="7692" width="7.16666666666667" style="3" customWidth="1"/>
    <col min="7693" max="7693" width="11.25" style="3" customWidth="1"/>
    <col min="7694" max="7694" width="8.58333333333333" style="3" customWidth="1"/>
    <col min="7695" max="7695" width="9" style="3" hidden="1" customWidth="1"/>
    <col min="7696" max="7696" width="7.75" style="3" customWidth="1"/>
    <col min="7697" max="7698" width="12.9166666666667" style="3" customWidth="1"/>
    <col min="7699" max="7699" width="11.0833333333333" style="3" customWidth="1"/>
    <col min="7700" max="7702" width="9" style="3" customWidth="1"/>
    <col min="7703" max="7703" width="11" style="3" customWidth="1"/>
    <col min="7704" max="7704" width="15" style="3" customWidth="1"/>
    <col min="7705" max="7708" width="8.66666666666667" style="3"/>
    <col min="7709" max="7709" width="17.5833333333333" style="3" customWidth="1"/>
    <col min="7710" max="7710" width="12" style="3" customWidth="1"/>
    <col min="7711" max="7711" width="10.0833333333333" style="3" customWidth="1"/>
    <col min="7712" max="7926" width="8.66666666666667" style="3"/>
    <col min="7927" max="7927" width="4.91666666666667" style="3" customWidth="1"/>
    <col min="7928" max="7928" width="13.75" style="3" customWidth="1"/>
    <col min="7929" max="7934" width="9" style="3" hidden="1" customWidth="1"/>
    <col min="7935" max="7935" width="7.08333333333333" style="3" customWidth="1"/>
    <col min="7936" max="7936" width="8" style="3" customWidth="1"/>
    <col min="7937" max="7937" width="5.08333333333333" style="3" customWidth="1"/>
    <col min="7938" max="7938" width="8.16666666666667" style="3" customWidth="1"/>
    <col min="7939" max="7939" width="7.83333333333333" style="3" customWidth="1"/>
    <col min="7940" max="7941" width="5.58333333333333" style="3" customWidth="1"/>
    <col min="7942" max="7943" width="9" style="3" hidden="1" customWidth="1"/>
    <col min="7944" max="7945" width="12.8333333333333" style="3" customWidth="1"/>
    <col min="7946" max="7946" width="9" style="3" hidden="1" customWidth="1"/>
    <col min="7947" max="7947" width="12.25" style="3" customWidth="1"/>
    <col min="7948" max="7948" width="7.16666666666667" style="3" customWidth="1"/>
    <col min="7949" max="7949" width="11.25" style="3" customWidth="1"/>
    <col min="7950" max="7950" width="8.58333333333333" style="3" customWidth="1"/>
    <col min="7951" max="7951" width="9" style="3" hidden="1" customWidth="1"/>
    <col min="7952" max="7952" width="7.75" style="3" customWidth="1"/>
    <col min="7953" max="7954" width="12.9166666666667" style="3" customWidth="1"/>
    <col min="7955" max="7955" width="11.0833333333333" style="3" customWidth="1"/>
    <col min="7956" max="7958" width="9" style="3" customWidth="1"/>
    <col min="7959" max="7959" width="11" style="3" customWidth="1"/>
    <col min="7960" max="7960" width="15" style="3" customWidth="1"/>
    <col min="7961" max="7964" width="8.66666666666667" style="3"/>
    <col min="7965" max="7965" width="17.5833333333333" style="3" customWidth="1"/>
    <col min="7966" max="7966" width="12" style="3" customWidth="1"/>
    <col min="7967" max="7967" width="10.0833333333333" style="3" customWidth="1"/>
    <col min="7968" max="8182" width="8.66666666666667" style="3"/>
    <col min="8183" max="8183" width="4.91666666666667" style="3" customWidth="1"/>
    <col min="8184" max="8184" width="13.75" style="3" customWidth="1"/>
    <col min="8185" max="8190" width="9" style="3" hidden="1" customWidth="1"/>
    <col min="8191" max="8191" width="7.08333333333333" style="3" customWidth="1"/>
    <col min="8192" max="8192" width="8" style="3" customWidth="1"/>
    <col min="8193" max="8193" width="5.08333333333333" style="3" customWidth="1"/>
    <col min="8194" max="8194" width="8.16666666666667" style="3" customWidth="1"/>
    <col min="8195" max="8195" width="7.83333333333333" style="3" customWidth="1"/>
    <col min="8196" max="8197" width="5.58333333333333" style="3" customWidth="1"/>
    <col min="8198" max="8199" width="9" style="3" hidden="1" customWidth="1"/>
    <col min="8200" max="8201" width="12.8333333333333" style="3" customWidth="1"/>
    <col min="8202" max="8202" width="9" style="3" hidden="1" customWidth="1"/>
    <col min="8203" max="8203" width="12.25" style="3" customWidth="1"/>
    <col min="8204" max="8204" width="7.16666666666667" style="3" customWidth="1"/>
    <col min="8205" max="8205" width="11.25" style="3" customWidth="1"/>
    <col min="8206" max="8206" width="8.58333333333333" style="3" customWidth="1"/>
    <col min="8207" max="8207" width="9" style="3" hidden="1" customWidth="1"/>
    <col min="8208" max="8208" width="7.75" style="3" customWidth="1"/>
    <col min="8209" max="8210" width="12.9166666666667" style="3" customWidth="1"/>
    <col min="8211" max="8211" width="11.0833333333333" style="3" customWidth="1"/>
    <col min="8212" max="8214" width="9" style="3" customWidth="1"/>
    <col min="8215" max="8215" width="11" style="3" customWidth="1"/>
    <col min="8216" max="8216" width="15" style="3" customWidth="1"/>
    <col min="8217" max="8220" width="8.66666666666667" style="3"/>
    <col min="8221" max="8221" width="17.5833333333333" style="3" customWidth="1"/>
    <col min="8222" max="8222" width="12" style="3" customWidth="1"/>
    <col min="8223" max="8223" width="10.0833333333333" style="3" customWidth="1"/>
    <col min="8224" max="8438" width="8.66666666666667" style="3"/>
    <col min="8439" max="8439" width="4.91666666666667" style="3" customWidth="1"/>
    <col min="8440" max="8440" width="13.75" style="3" customWidth="1"/>
    <col min="8441" max="8446" width="9" style="3" hidden="1" customWidth="1"/>
    <col min="8447" max="8447" width="7.08333333333333" style="3" customWidth="1"/>
    <col min="8448" max="8448" width="8" style="3" customWidth="1"/>
    <col min="8449" max="8449" width="5.08333333333333" style="3" customWidth="1"/>
    <col min="8450" max="8450" width="8.16666666666667" style="3" customWidth="1"/>
    <col min="8451" max="8451" width="7.83333333333333" style="3" customWidth="1"/>
    <col min="8452" max="8453" width="5.58333333333333" style="3" customWidth="1"/>
    <col min="8454" max="8455" width="9" style="3" hidden="1" customWidth="1"/>
    <col min="8456" max="8457" width="12.8333333333333" style="3" customWidth="1"/>
    <col min="8458" max="8458" width="9" style="3" hidden="1" customWidth="1"/>
    <col min="8459" max="8459" width="12.25" style="3" customWidth="1"/>
    <col min="8460" max="8460" width="7.16666666666667" style="3" customWidth="1"/>
    <col min="8461" max="8461" width="11.25" style="3" customWidth="1"/>
    <col min="8462" max="8462" width="8.58333333333333" style="3" customWidth="1"/>
    <col min="8463" max="8463" width="9" style="3" hidden="1" customWidth="1"/>
    <col min="8464" max="8464" width="7.75" style="3" customWidth="1"/>
    <col min="8465" max="8466" width="12.9166666666667" style="3" customWidth="1"/>
    <col min="8467" max="8467" width="11.0833333333333" style="3" customWidth="1"/>
    <col min="8468" max="8470" width="9" style="3" customWidth="1"/>
    <col min="8471" max="8471" width="11" style="3" customWidth="1"/>
    <col min="8472" max="8472" width="15" style="3" customWidth="1"/>
    <col min="8473" max="8476" width="8.66666666666667" style="3"/>
    <col min="8477" max="8477" width="17.5833333333333" style="3" customWidth="1"/>
    <col min="8478" max="8478" width="12" style="3" customWidth="1"/>
    <col min="8479" max="8479" width="10.0833333333333" style="3" customWidth="1"/>
    <col min="8480" max="8694" width="8.66666666666667" style="3"/>
    <col min="8695" max="8695" width="4.91666666666667" style="3" customWidth="1"/>
    <col min="8696" max="8696" width="13.75" style="3" customWidth="1"/>
    <col min="8697" max="8702" width="9" style="3" hidden="1" customWidth="1"/>
    <col min="8703" max="8703" width="7.08333333333333" style="3" customWidth="1"/>
    <col min="8704" max="8704" width="8" style="3" customWidth="1"/>
    <col min="8705" max="8705" width="5.08333333333333" style="3" customWidth="1"/>
    <col min="8706" max="8706" width="8.16666666666667" style="3" customWidth="1"/>
    <col min="8707" max="8707" width="7.83333333333333" style="3" customWidth="1"/>
    <col min="8708" max="8709" width="5.58333333333333" style="3" customWidth="1"/>
    <col min="8710" max="8711" width="9" style="3" hidden="1" customWidth="1"/>
    <col min="8712" max="8713" width="12.8333333333333" style="3" customWidth="1"/>
    <col min="8714" max="8714" width="9" style="3" hidden="1" customWidth="1"/>
    <col min="8715" max="8715" width="12.25" style="3" customWidth="1"/>
    <col min="8716" max="8716" width="7.16666666666667" style="3" customWidth="1"/>
    <col min="8717" max="8717" width="11.25" style="3" customWidth="1"/>
    <col min="8718" max="8718" width="8.58333333333333" style="3" customWidth="1"/>
    <col min="8719" max="8719" width="9" style="3" hidden="1" customWidth="1"/>
    <col min="8720" max="8720" width="7.75" style="3" customWidth="1"/>
    <col min="8721" max="8722" width="12.9166666666667" style="3" customWidth="1"/>
    <col min="8723" max="8723" width="11.0833333333333" style="3" customWidth="1"/>
    <col min="8724" max="8726" width="9" style="3" customWidth="1"/>
    <col min="8727" max="8727" width="11" style="3" customWidth="1"/>
    <col min="8728" max="8728" width="15" style="3" customWidth="1"/>
    <col min="8729" max="8732" width="8.66666666666667" style="3"/>
    <col min="8733" max="8733" width="17.5833333333333" style="3" customWidth="1"/>
    <col min="8734" max="8734" width="12" style="3" customWidth="1"/>
    <col min="8735" max="8735" width="10.0833333333333" style="3" customWidth="1"/>
    <col min="8736" max="8950" width="8.66666666666667" style="3"/>
    <col min="8951" max="8951" width="4.91666666666667" style="3" customWidth="1"/>
    <col min="8952" max="8952" width="13.75" style="3" customWidth="1"/>
    <col min="8953" max="8958" width="9" style="3" hidden="1" customWidth="1"/>
    <col min="8959" max="8959" width="7.08333333333333" style="3" customWidth="1"/>
    <col min="8960" max="8960" width="8" style="3" customWidth="1"/>
    <col min="8961" max="8961" width="5.08333333333333" style="3" customWidth="1"/>
    <col min="8962" max="8962" width="8.16666666666667" style="3" customWidth="1"/>
    <col min="8963" max="8963" width="7.83333333333333" style="3" customWidth="1"/>
    <col min="8964" max="8965" width="5.58333333333333" style="3" customWidth="1"/>
    <col min="8966" max="8967" width="9" style="3" hidden="1" customWidth="1"/>
    <col min="8968" max="8969" width="12.8333333333333" style="3" customWidth="1"/>
    <col min="8970" max="8970" width="9" style="3" hidden="1" customWidth="1"/>
    <col min="8971" max="8971" width="12.25" style="3" customWidth="1"/>
    <col min="8972" max="8972" width="7.16666666666667" style="3" customWidth="1"/>
    <col min="8973" max="8973" width="11.25" style="3" customWidth="1"/>
    <col min="8974" max="8974" width="8.58333333333333" style="3" customWidth="1"/>
    <col min="8975" max="8975" width="9" style="3" hidden="1" customWidth="1"/>
    <col min="8976" max="8976" width="7.75" style="3" customWidth="1"/>
    <col min="8977" max="8978" width="12.9166666666667" style="3" customWidth="1"/>
    <col min="8979" max="8979" width="11.0833333333333" style="3" customWidth="1"/>
    <col min="8980" max="8982" width="9" style="3" customWidth="1"/>
    <col min="8983" max="8983" width="11" style="3" customWidth="1"/>
    <col min="8984" max="8984" width="15" style="3" customWidth="1"/>
    <col min="8985" max="8988" width="8.66666666666667" style="3"/>
    <col min="8989" max="8989" width="17.5833333333333" style="3" customWidth="1"/>
    <col min="8990" max="8990" width="12" style="3" customWidth="1"/>
    <col min="8991" max="8991" width="10.0833333333333" style="3" customWidth="1"/>
    <col min="8992" max="9206" width="8.66666666666667" style="3"/>
    <col min="9207" max="9207" width="4.91666666666667" style="3" customWidth="1"/>
    <col min="9208" max="9208" width="13.75" style="3" customWidth="1"/>
    <col min="9209" max="9214" width="9" style="3" hidden="1" customWidth="1"/>
    <col min="9215" max="9215" width="7.08333333333333" style="3" customWidth="1"/>
    <col min="9216" max="9216" width="8" style="3" customWidth="1"/>
    <col min="9217" max="9217" width="5.08333333333333" style="3" customWidth="1"/>
    <col min="9218" max="9218" width="8.16666666666667" style="3" customWidth="1"/>
    <col min="9219" max="9219" width="7.83333333333333" style="3" customWidth="1"/>
    <col min="9220" max="9221" width="5.58333333333333" style="3" customWidth="1"/>
    <col min="9222" max="9223" width="9" style="3" hidden="1" customWidth="1"/>
    <col min="9224" max="9225" width="12.8333333333333" style="3" customWidth="1"/>
    <col min="9226" max="9226" width="9" style="3" hidden="1" customWidth="1"/>
    <col min="9227" max="9227" width="12.25" style="3" customWidth="1"/>
    <col min="9228" max="9228" width="7.16666666666667" style="3" customWidth="1"/>
    <col min="9229" max="9229" width="11.25" style="3" customWidth="1"/>
    <col min="9230" max="9230" width="8.58333333333333" style="3" customWidth="1"/>
    <col min="9231" max="9231" width="9" style="3" hidden="1" customWidth="1"/>
    <col min="9232" max="9232" width="7.75" style="3" customWidth="1"/>
    <col min="9233" max="9234" width="12.9166666666667" style="3" customWidth="1"/>
    <col min="9235" max="9235" width="11.0833333333333" style="3" customWidth="1"/>
    <col min="9236" max="9238" width="9" style="3" customWidth="1"/>
    <col min="9239" max="9239" width="11" style="3" customWidth="1"/>
    <col min="9240" max="9240" width="15" style="3" customWidth="1"/>
    <col min="9241" max="9244" width="8.66666666666667" style="3"/>
    <col min="9245" max="9245" width="17.5833333333333" style="3" customWidth="1"/>
    <col min="9246" max="9246" width="12" style="3" customWidth="1"/>
    <col min="9247" max="9247" width="10.0833333333333" style="3" customWidth="1"/>
    <col min="9248" max="9462" width="8.66666666666667" style="3"/>
    <col min="9463" max="9463" width="4.91666666666667" style="3" customWidth="1"/>
    <col min="9464" max="9464" width="13.75" style="3" customWidth="1"/>
    <col min="9465" max="9470" width="9" style="3" hidden="1" customWidth="1"/>
    <col min="9471" max="9471" width="7.08333333333333" style="3" customWidth="1"/>
    <col min="9472" max="9472" width="8" style="3" customWidth="1"/>
    <col min="9473" max="9473" width="5.08333333333333" style="3" customWidth="1"/>
    <col min="9474" max="9474" width="8.16666666666667" style="3" customWidth="1"/>
    <col min="9475" max="9475" width="7.83333333333333" style="3" customWidth="1"/>
    <col min="9476" max="9477" width="5.58333333333333" style="3" customWidth="1"/>
    <col min="9478" max="9479" width="9" style="3" hidden="1" customWidth="1"/>
    <col min="9480" max="9481" width="12.8333333333333" style="3" customWidth="1"/>
    <col min="9482" max="9482" width="9" style="3" hidden="1" customWidth="1"/>
    <col min="9483" max="9483" width="12.25" style="3" customWidth="1"/>
    <col min="9484" max="9484" width="7.16666666666667" style="3" customWidth="1"/>
    <col min="9485" max="9485" width="11.25" style="3" customWidth="1"/>
    <col min="9486" max="9486" width="8.58333333333333" style="3" customWidth="1"/>
    <col min="9487" max="9487" width="9" style="3" hidden="1" customWidth="1"/>
    <col min="9488" max="9488" width="7.75" style="3" customWidth="1"/>
    <col min="9489" max="9490" width="12.9166666666667" style="3" customWidth="1"/>
    <col min="9491" max="9491" width="11.0833333333333" style="3" customWidth="1"/>
    <col min="9492" max="9494" width="9" style="3" customWidth="1"/>
    <col min="9495" max="9495" width="11" style="3" customWidth="1"/>
    <col min="9496" max="9496" width="15" style="3" customWidth="1"/>
    <col min="9497" max="9500" width="8.66666666666667" style="3"/>
    <col min="9501" max="9501" width="17.5833333333333" style="3" customWidth="1"/>
    <col min="9502" max="9502" width="12" style="3" customWidth="1"/>
    <col min="9503" max="9503" width="10.0833333333333" style="3" customWidth="1"/>
    <col min="9504" max="9718" width="8.66666666666667" style="3"/>
    <col min="9719" max="9719" width="4.91666666666667" style="3" customWidth="1"/>
    <col min="9720" max="9720" width="13.75" style="3" customWidth="1"/>
    <col min="9721" max="9726" width="9" style="3" hidden="1" customWidth="1"/>
    <col min="9727" max="9727" width="7.08333333333333" style="3" customWidth="1"/>
    <col min="9728" max="9728" width="8" style="3" customWidth="1"/>
    <col min="9729" max="9729" width="5.08333333333333" style="3" customWidth="1"/>
    <col min="9730" max="9730" width="8.16666666666667" style="3" customWidth="1"/>
    <col min="9731" max="9731" width="7.83333333333333" style="3" customWidth="1"/>
    <col min="9732" max="9733" width="5.58333333333333" style="3" customWidth="1"/>
    <col min="9734" max="9735" width="9" style="3" hidden="1" customWidth="1"/>
    <col min="9736" max="9737" width="12.8333333333333" style="3" customWidth="1"/>
    <col min="9738" max="9738" width="9" style="3" hidden="1" customWidth="1"/>
    <col min="9739" max="9739" width="12.25" style="3" customWidth="1"/>
    <col min="9740" max="9740" width="7.16666666666667" style="3" customWidth="1"/>
    <col min="9741" max="9741" width="11.25" style="3" customWidth="1"/>
    <col min="9742" max="9742" width="8.58333333333333" style="3" customWidth="1"/>
    <col min="9743" max="9743" width="9" style="3" hidden="1" customWidth="1"/>
    <col min="9744" max="9744" width="7.75" style="3" customWidth="1"/>
    <col min="9745" max="9746" width="12.9166666666667" style="3" customWidth="1"/>
    <col min="9747" max="9747" width="11.0833333333333" style="3" customWidth="1"/>
    <col min="9748" max="9750" width="9" style="3" customWidth="1"/>
    <col min="9751" max="9751" width="11" style="3" customWidth="1"/>
    <col min="9752" max="9752" width="15" style="3" customWidth="1"/>
    <col min="9753" max="9756" width="8.66666666666667" style="3"/>
    <col min="9757" max="9757" width="17.5833333333333" style="3" customWidth="1"/>
    <col min="9758" max="9758" width="12" style="3" customWidth="1"/>
    <col min="9759" max="9759" width="10.0833333333333" style="3" customWidth="1"/>
    <col min="9760" max="9974" width="8.66666666666667" style="3"/>
    <col min="9975" max="9975" width="4.91666666666667" style="3" customWidth="1"/>
    <col min="9976" max="9976" width="13.75" style="3" customWidth="1"/>
    <col min="9977" max="9982" width="9" style="3" hidden="1" customWidth="1"/>
    <col min="9983" max="9983" width="7.08333333333333" style="3" customWidth="1"/>
    <col min="9984" max="9984" width="8" style="3" customWidth="1"/>
    <col min="9985" max="9985" width="5.08333333333333" style="3" customWidth="1"/>
    <col min="9986" max="9986" width="8.16666666666667" style="3" customWidth="1"/>
    <col min="9987" max="9987" width="7.83333333333333" style="3" customWidth="1"/>
    <col min="9988" max="9989" width="5.58333333333333" style="3" customWidth="1"/>
    <col min="9990" max="9991" width="9" style="3" hidden="1" customWidth="1"/>
    <col min="9992" max="9993" width="12.8333333333333" style="3" customWidth="1"/>
    <col min="9994" max="9994" width="9" style="3" hidden="1" customWidth="1"/>
    <col min="9995" max="9995" width="12.25" style="3" customWidth="1"/>
    <col min="9996" max="9996" width="7.16666666666667" style="3" customWidth="1"/>
    <col min="9997" max="9997" width="11.25" style="3" customWidth="1"/>
    <col min="9998" max="9998" width="8.58333333333333" style="3" customWidth="1"/>
    <col min="9999" max="9999" width="9" style="3" hidden="1" customWidth="1"/>
    <col min="10000" max="10000" width="7.75" style="3" customWidth="1"/>
    <col min="10001" max="10002" width="12.9166666666667" style="3" customWidth="1"/>
    <col min="10003" max="10003" width="11.0833333333333" style="3" customWidth="1"/>
    <col min="10004" max="10006" width="9" style="3" customWidth="1"/>
    <col min="10007" max="10007" width="11" style="3" customWidth="1"/>
    <col min="10008" max="10008" width="15" style="3" customWidth="1"/>
    <col min="10009" max="10012" width="8.66666666666667" style="3"/>
    <col min="10013" max="10013" width="17.5833333333333" style="3" customWidth="1"/>
    <col min="10014" max="10014" width="12" style="3" customWidth="1"/>
    <col min="10015" max="10015" width="10.0833333333333" style="3" customWidth="1"/>
    <col min="10016" max="10230" width="8.66666666666667" style="3"/>
    <col min="10231" max="10231" width="4.91666666666667" style="3" customWidth="1"/>
    <col min="10232" max="10232" width="13.75" style="3" customWidth="1"/>
    <col min="10233" max="10238" width="9" style="3" hidden="1" customWidth="1"/>
    <col min="10239" max="10239" width="7.08333333333333" style="3" customWidth="1"/>
    <col min="10240" max="10240" width="8" style="3" customWidth="1"/>
    <col min="10241" max="10241" width="5.08333333333333" style="3" customWidth="1"/>
    <col min="10242" max="10242" width="8.16666666666667" style="3" customWidth="1"/>
    <col min="10243" max="10243" width="7.83333333333333" style="3" customWidth="1"/>
    <col min="10244" max="10245" width="5.58333333333333" style="3" customWidth="1"/>
    <col min="10246" max="10247" width="9" style="3" hidden="1" customWidth="1"/>
    <col min="10248" max="10249" width="12.8333333333333" style="3" customWidth="1"/>
    <col min="10250" max="10250" width="9" style="3" hidden="1" customWidth="1"/>
    <col min="10251" max="10251" width="12.25" style="3" customWidth="1"/>
    <col min="10252" max="10252" width="7.16666666666667" style="3" customWidth="1"/>
    <col min="10253" max="10253" width="11.25" style="3" customWidth="1"/>
    <col min="10254" max="10254" width="8.58333333333333" style="3" customWidth="1"/>
    <col min="10255" max="10255" width="9" style="3" hidden="1" customWidth="1"/>
    <col min="10256" max="10256" width="7.75" style="3" customWidth="1"/>
    <col min="10257" max="10258" width="12.9166666666667" style="3" customWidth="1"/>
    <col min="10259" max="10259" width="11.0833333333333" style="3" customWidth="1"/>
    <col min="10260" max="10262" width="9" style="3" customWidth="1"/>
    <col min="10263" max="10263" width="11" style="3" customWidth="1"/>
    <col min="10264" max="10264" width="15" style="3" customWidth="1"/>
    <col min="10265" max="10268" width="8.66666666666667" style="3"/>
    <col min="10269" max="10269" width="17.5833333333333" style="3" customWidth="1"/>
    <col min="10270" max="10270" width="12" style="3" customWidth="1"/>
    <col min="10271" max="10271" width="10.0833333333333" style="3" customWidth="1"/>
    <col min="10272" max="10486" width="8.66666666666667" style="3"/>
    <col min="10487" max="10487" width="4.91666666666667" style="3" customWidth="1"/>
    <col min="10488" max="10488" width="13.75" style="3" customWidth="1"/>
    <col min="10489" max="10494" width="9" style="3" hidden="1" customWidth="1"/>
    <col min="10495" max="10495" width="7.08333333333333" style="3" customWidth="1"/>
    <col min="10496" max="10496" width="8" style="3" customWidth="1"/>
    <col min="10497" max="10497" width="5.08333333333333" style="3" customWidth="1"/>
    <col min="10498" max="10498" width="8.16666666666667" style="3" customWidth="1"/>
    <col min="10499" max="10499" width="7.83333333333333" style="3" customWidth="1"/>
    <col min="10500" max="10501" width="5.58333333333333" style="3" customWidth="1"/>
    <col min="10502" max="10503" width="9" style="3" hidden="1" customWidth="1"/>
    <col min="10504" max="10505" width="12.8333333333333" style="3" customWidth="1"/>
    <col min="10506" max="10506" width="9" style="3" hidden="1" customWidth="1"/>
    <col min="10507" max="10507" width="12.25" style="3" customWidth="1"/>
    <col min="10508" max="10508" width="7.16666666666667" style="3" customWidth="1"/>
    <col min="10509" max="10509" width="11.25" style="3" customWidth="1"/>
    <col min="10510" max="10510" width="8.58333333333333" style="3" customWidth="1"/>
    <col min="10511" max="10511" width="9" style="3" hidden="1" customWidth="1"/>
    <col min="10512" max="10512" width="7.75" style="3" customWidth="1"/>
    <col min="10513" max="10514" width="12.9166666666667" style="3" customWidth="1"/>
    <col min="10515" max="10515" width="11.0833333333333" style="3" customWidth="1"/>
    <col min="10516" max="10518" width="9" style="3" customWidth="1"/>
    <col min="10519" max="10519" width="11" style="3" customWidth="1"/>
    <col min="10520" max="10520" width="15" style="3" customWidth="1"/>
    <col min="10521" max="10524" width="8.66666666666667" style="3"/>
    <col min="10525" max="10525" width="17.5833333333333" style="3" customWidth="1"/>
    <col min="10526" max="10526" width="12" style="3" customWidth="1"/>
    <col min="10527" max="10527" width="10.0833333333333" style="3" customWidth="1"/>
    <col min="10528" max="10742" width="8.66666666666667" style="3"/>
    <col min="10743" max="10743" width="4.91666666666667" style="3" customWidth="1"/>
    <col min="10744" max="10744" width="13.75" style="3" customWidth="1"/>
    <col min="10745" max="10750" width="9" style="3" hidden="1" customWidth="1"/>
    <col min="10751" max="10751" width="7.08333333333333" style="3" customWidth="1"/>
    <col min="10752" max="10752" width="8" style="3" customWidth="1"/>
    <col min="10753" max="10753" width="5.08333333333333" style="3" customWidth="1"/>
    <col min="10754" max="10754" width="8.16666666666667" style="3" customWidth="1"/>
    <col min="10755" max="10755" width="7.83333333333333" style="3" customWidth="1"/>
    <col min="10756" max="10757" width="5.58333333333333" style="3" customWidth="1"/>
    <col min="10758" max="10759" width="9" style="3" hidden="1" customWidth="1"/>
    <col min="10760" max="10761" width="12.8333333333333" style="3" customWidth="1"/>
    <col min="10762" max="10762" width="9" style="3" hidden="1" customWidth="1"/>
    <col min="10763" max="10763" width="12.25" style="3" customWidth="1"/>
    <col min="10764" max="10764" width="7.16666666666667" style="3" customWidth="1"/>
    <col min="10765" max="10765" width="11.25" style="3" customWidth="1"/>
    <col min="10766" max="10766" width="8.58333333333333" style="3" customWidth="1"/>
    <col min="10767" max="10767" width="9" style="3" hidden="1" customWidth="1"/>
    <col min="10768" max="10768" width="7.75" style="3" customWidth="1"/>
    <col min="10769" max="10770" width="12.9166666666667" style="3" customWidth="1"/>
    <col min="10771" max="10771" width="11.0833333333333" style="3" customWidth="1"/>
    <col min="10772" max="10774" width="9" style="3" customWidth="1"/>
    <col min="10775" max="10775" width="11" style="3" customWidth="1"/>
    <col min="10776" max="10776" width="15" style="3" customWidth="1"/>
    <col min="10777" max="10780" width="8.66666666666667" style="3"/>
    <col min="10781" max="10781" width="17.5833333333333" style="3" customWidth="1"/>
    <col min="10782" max="10782" width="12" style="3" customWidth="1"/>
    <col min="10783" max="10783" width="10.0833333333333" style="3" customWidth="1"/>
    <col min="10784" max="10998" width="8.66666666666667" style="3"/>
    <col min="10999" max="10999" width="4.91666666666667" style="3" customWidth="1"/>
    <col min="11000" max="11000" width="13.75" style="3" customWidth="1"/>
    <col min="11001" max="11006" width="9" style="3" hidden="1" customWidth="1"/>
    <col min="11007" max="11007" width="7.08333333333333" style="3" customWidth="1"/>
    <col min="11008" max="11008" width="8" style="3" customWidth="1"/>
    <col min="11009" max="11009" width="5.08333333333333" style="3" customWidth="1"/>
    <col min="11010" max="11010" width="8.16666666666667" style="3" customWidth="1"/>
    <col min="11011" max="11011" width="7.83333333333333" style="3" customWidth="1"/>
    <col min="11012" max="11013" width="5.58333333333333" style="3" customWidth="1"/>
    <col min="11014" max="11015" width="9" style="3" hidden="1" customWidth="1"/>
    <col min="11016" max="11017" width="12.8333333333333" style="3" customWidth="1"/>
    <col min="11018" max="11018" width="9" style="3" hidden="1" customWidth="1"/>
    <col min="11019" max="11019" width="12.25" style="3" customWidth="1"/>
    <col min="11020" max="11020" width="7.16666666666667" style="3" customWidth="1"/>
    <col min="11021" max="11021" width="11.25" style="3" customWidth="1"/>
    <col min="11022" max="11022" width="8.58333333333333" style="3" customWidth="1"/>
    <col min="11023" max="11023" width="9" style="3" hidden="1" customWidth="1"/>
    <col min="11024" max="11024" width="7.75" style="3" customWidth="1"/>
    <col min="11025" max="11026" width="12.9166666666667" style="3" customWidth="1"/>
    <col min="11027" max="11027" width="11.0833333333333" style="3" customWidth="1"/>
    <col min="11028" max="11030" width="9" style="3" customWidth="1"/>
    <col min="11031" max="11031" width="11" style="3" customWidth="1"/>
    <col min="11032" max="11032" width="15" style="3" customWidth="1"/>
    <col min="11033" max="11036" width="8.66666666666667" style="3"/>
    <col min="11037" max="11037" width="17.5833333333333" style="3" customWidth="1"/>
    <col min="11038" max="11038" width="12" style="3" customWidth="1"/>
    <col min="11039" max="11039" width="10.0833333333333" style="3" customWidth="1"/>
    <col min="11040" max="11254" width="8.66666666666667" style="3"/>
    <col min="11255" max="11255" width="4.91666666666667" style="3" customWidth="1"/>
    <col min="11256" max="11256" width="13.75" style="3" customWidth="1"/>
    <col min="11257" max="11262" width="9" style="3" hidden="1" customWidth="1"/>
    <col min="11263" max="11263" width="7.08333333333333" style="3" customWidth="1"/>
    <col min="11264" max="11264" width="8" style="3" customWidth="1"/>
    <col min="11265" max="11265" width="5.08333333333333" style="3" customWidth="1"/>
    <col min="11266" max="11266" width="8.16666666666667" style="3" customWidth="1"/>
    <col min="11267" max="11267" width="7.83333333333333" style="3" customWidth="1"/>
    <col min="11268" max="11269" width="5.58333333333333" style="3" customWidth="1"/>
    <col min="11270" max="11271" width="9" style="3" hidden="1" customWidth="1"/>
    <col min="11272" max="11273" width="12.8333333333333" style="3" customWidth="1"/>
    <col min="11274" max="11274" width="9" style="3" hidden="1" customWidth="1"/>
    <col min="11275" max="11275" width="12.25" style="3" customWidth="1"/>
    <col min="11276" max="11276" width="7.16666666666667" style="3" customWidth="1"/>
    <col min="11277" max="11277" width="11.25" style="3" customWidth="1"/>
    <col min="11278" max="11278" width="8.58333333333333" style="3" customWidth="1"/>
    <col min="11279" max="11279" width="9" style="3" hidden="1" customWidth="1"/>
    <col min="11280" max="11280" width="7.75" style="3" customWidth="1"/>
    <col min="11281" max="11282" width="12.9166666666667" style="3" customWidth="1"/>
    <col min="11283" max="11283" width="11.0833333333333" style="3" customWidth="1"/>
    <col min="11284" max="11286" width="9" style="3" customWidth="1"/>
    <col min="11287" max="11287" width="11" style="3" customWidth="1"/>
    <col min="11288" max="11288" width="15" style="3" customWidth="1"/>
    <col min="11289" max="11292" width="8.66666666666667" style="3"/>
    <col min="11293" max="11293" width="17.5833333333333" style="3" customWidth="1"/>
    <col min="11294" max="11294" width="12" style="3" customWidth="1"/>
    <col min="11295" max="11295" width="10.0833333333333" style="3" customWidth="1"/>
    <col min="11296" max="11510" width="8.66666666666667" style="3"/>
    <col min="11511" max="11511" width="4.91666666666667" style="3" customWidth="1"/>
    <col min="11512" max="11512" width="13.75" style="3" customWidth="1"/>
    <col min="11513" max="11518" width="9" style="3" hidden="1" customWidth="1"/>
    <col min="11519" max="11519" width="7.08333333333333" style="3" customWidth="1"/>
    <col min="11520" max="11520" width="8" style="3" customWidth="1"/>
    <col min="11521" max="11521" width="5.08333333333333" style="3" customWidth="1"/>
    <col min="11522" max="11522" width="8.16666666666667" style="3" customWidth="1"/>
    <col min="11523" max="11523" width="7.83333333333333" style="3" customWidth="1"/>
    <col min="11524" max="11525" width="5.58333333333333" style="3" customWidth="1"/>
    <col min="11526" max="11527" width="9" style="3" hidden="1" customWidth="1"/>
    <col min="11528" max="11529" width="12.8333333333333" style="3" customWidth="1"/>
    <col min="11530" max="11530" width="9" style="3" hidden="1" customWidth="1"/>
    <col min="11531" max="11531" width="12.25" style="3" customWidth="1"/>
    <col min="11532" max="11532" width="7.16666666666667" style="3" customWidth="1"/>
    <col min="11533" max="11533" width="11.25" style="3" customWidth="1"/>
    <col min="11534" max="11534" width="8.58333333333333" style="3" customWidth="1"/>
    <col min="11535" max="11535" width="9" style="3" hidden="1" customWidth="1"/>
    <col min="11536" max="11536" width="7.75" style="3" customWidth="1"/>
    <col min="11537" max="11538" width="12.9166666666667" style="3" customWidth="1"/>
    <col min="11539" max="11539" width="11.0833333333333" style="3" customWidth="1"/>
    <col min="11540" max="11542" width="9" style="3" customWidth="1"/>
    <col min="11543" max="11543" width="11" style="3" customWidth="1"/>
    <col min="11544" max="11544" width="15" style="3" customWidth="1"/>
    <col min="11545" max="11548" width="8.66666666666667" style="3"/>
    <col min="11549" max="11549" width="17.5833333333333" style="3" customWidth="1"/>
    <col min="11550" max="11550" width="12" style="3" customWidth="1"/>
    <col min="11551" max="11551" width="10.0833333333333" style="3" customWidth="1"/>
    <col min="11552" max="11766" width="8.66666666666667" style="3"/>
    <col min="11767" max="11767" width="4.91666666666667" style="3" customWidth="1"/>
    <col min="11768" max="11768" width="13.75" style="3" customWidth="1"/>
    <col min="11769" max="11774" width="9" style="3" hidden="1" customWidth="1"/>
    <col min="11775" max="11775" width="7.08333333333333" style="3" customWidth="1"/>
    <col min="11776" max="11776" width="8" style="3" customWidth="1"/>
    <col min="11777" max="11777" width="5.08333333333333" style="3" customWidth="1"/>
    <col min="11778" max="11778" width="8.16666666666667" style="3" customWidth="1"/>
    <col min="11779" max="11779" width="7.83333333333333" style="3" customWidth="1"/>
    <col min="11780" max="11781" width="5.58333333333333" style="3" customWidth="1"/>
    <col min="11782" max="11783" width="9" style="3" hidden="1" customWidth="1"/>
    <col min="11784" max="11785" width="12.8333333333333" style="3" customWidth="1"/>
    <col min="11786" max="11786" width="9" style="3" hidden="1" customWidth="1"/>
    <col min="11787" max="11787" width="12.25" style="3" customWidth="1"/>
    <col min="11788" max="11788" width="7.16666666666667" style="3" customWidth="1"/>
    <col min="11789" max="11789" width="11.25" style="3" customWidth="1"/>
    <col min="11790" max="11790" width="8.58333333333333" style="3" customWidth="1"/>
    <col min="11791" max="11791" width="9" style="3" hidden="1" customWidth="1"/>
    <col min="11792" max="11792" width="7.75" style="3" customWidth="1"/>
    <col min="11793" max="11794" width="12.9166666666667" style="3" customWidth="1"/>
    <col min="11795" max="11795" width="11.0833333333333" style="3" customWidth="1"/>
    <col min="11796" max="11798" width="9" style="3" customWidth="1"/>
    <col min="11799" max="11799" width="11" style="3" customWidth="1"/>
    <col min="11800" max="11800" width="15" style="3" customWidth="1"/>
    <col min="11801" max="11804" width="8.66666666666667" style="3"/>
    <col min="11805" max="11805" width="17.5833333333333" style="3" customWidth="1"/>
    <col min="11806" max="11806" width="12" style="3" customWidth="1"/>
    <col min="11807" max="11807" width="10.0833333333333" style="3" customWidth="1"/>
    <col min="11808" max="12022" width="8.66666666666667" style="3"/>
    <col min="12023" max="12023" width="4.91666666666667" style="3" customWidth="1"/>
    <col min="12024" max="12024" width="13.75" style="3" customWidth="1"/>
    <col min="12025" max="12030" width="9" style="3" hidden="1" customWidth="1"/>
    <col min="12031" max="12031" width="7.08333333333333" style="3" customWidth="1"/>
    <col min="12032" max="12032" width="8" style="3" customWidth="1"/>
    <col min="12033" max="12033" width="5.08333333333333" style="3" customWidth="1"/>
    <col min="12034" max="12034" width="8.16666666666667" style="3" customWidth="1"/>
    <col min="12035" max="12035" width="7.83333333333333" style="3" customWidth="1"/>
    <col min="12036" max="12037" width="5.58333333333333" style="3" customWidth="1"/>
    <col min="12038" max="12039" width="9" style="3" hidden="1" customWidth="1"/>
    <col min="12040" max="12041" width="12.8333333333333" style="3" customWidth="1"/>
    <col min="12042" max="12042" width="9" style="3" hidden="1" customWidth="1"/>
    <col min="12043" max="12043" width="12.25" style="3" customWidth="1"/>
    <col min="12044" max="12044" width="7.16666666666667" style="3" customWidth="1"/>
    <col min="12045" max="12045" width="11.25" style="3" customWidth="1"/>
    <col min="12046" max="12046" width="8.58333333333333" style="3" customWidth="1"/>
    <col min="12047" max="12047" width="9" style="3" hidden="1" customWidth="1"/>
    <col min="12048" max="12048" width="7.75" style="3" customWidth="1"/>
    <col min="12049" max="12050" width="12.9166666666667" style="3" customWidth="1"/>
    <col min="12051" max="12051" width="11.0833333333333" style="3" customWidth="1"/>
    <col min="12052" max="12054" width="9" style="3" customWidth="1"/>
    <col min="12055" max="12055" width="11" style="3" customWidth="1"/>
    <col min="12056" max="12056" width="15" style="3" customWidth="1"/>
    <col min="12057" max="12060" width="8.66666666666667" style="3"/>
    <col min="12061" max="12061" width="17.5833333333333" style="3" customWidth="1"/>
    <col min="12062" max="12062" width="12" style="3" customWidth="1"/>
    <col min="12063" max="12063" width="10.0833333333333" style="3" customWidth="1"/>
    <col min="12064" max="12278" width="8.66666666666667" style="3"/>
    <col min="12279" max="12279" width="4.91666666666667" style="3" customWidth="1"/>
    <col min="12280" max="12280" width="13.75" style="3" customWidth="1"/>
    <col min="12281" max="12286" width="9" style="3" hidden="1" customWidth="1"/>
    <col min="12287" max="12287" width="7.08333333333333" style="3" customWidth="1"/>
    <col min="12288" max="12288" width="8" style="3" customWidth="1"/>
    <col min="12289" max="12289" width="5.08333333333333" style="3" customWidth="1"/>
    <col min="12290" max="12290" width="8.16666666666667" style="3" customWidth="1"/>
    <col min="12291" max="12291" width="7.83333333333333" style="3" customWidth="1"/>
    <col min="12292" max="12293" width="5.58333333333333" style="3" customWidth="1"/>
    <col min="12294" max="12295" width="9" style="3" hidden="1" customWidth="1"/>
    <col min="12296" max="12297" width="12.8333333333333" style="3" customWidth="1"/>
    <col min="12298" max="12298" width="9" style="3" hidden="1" customWidth="1"/>
    <col min="12299" max="12299" width="12.25" style="3" customWidth="1"/>
    <col min="12300" max="12300" width="7.16666666666667" style="3" customWidth="1"/>
    <col min="12301" max="12301" width="11.25" style="3" customWidth="1"/>
    <col min="12302" max="12302" width="8.58333333333333" style="3" customWidth="1"/>
    <col min="12303" max="12303" width="9" style="3" hidden="1" customWidth="1"/>
    <col min="12304" max="12304" width="7.75" style="3" customWidth="1"/>
    <col min="12305" max="12306" width="12.9166666666667" style="3" customWidth="1"/>
    <col min="12307" max="12307" width="11.0833333333333" style="3" customWidth="1"/>
    <col min="12308" max="12310" width="9" style="3" customWidth="1"/>
    <col min="12311" max="12311" width="11" style="3" customWidth="1"/>
    <col min="12312" max="12312" width="15" style="3" customWidth="1"/>
    <col min="12313" max="12316" width="8.66666666666667" style="3"/>
    <col min="12317" max="12317" width="17.5833333333333" style="3" customWidth="1"/>
    <col min="12318" max="12318" width="12" style="3" customWidth="1"/>
    <col min="12319" max="12319" width="10.0833333333333" style="3" customWidth="1"/>
    <col min="12320" max="12534" width="8.66666666666667" style="3"/>
    <col min="12535" max="12535" width="4.91666666666667" style="3" customWidth="1"/>
    <col min="12536" max="12536" width="13.75" style="3" customWidth="1"/>
    <col min="12537" max="12542" width="9" style="3" hidden="1" customWidth="1"/>
    <col min="12543" max="12543" width="7.08333333333333" style="3" customWidth="1"/>
    <col min="12544" max="12544" width="8" style="3" customWidth="1"/>
    <col min="12545" max="12545" width="5.08333333333333" style="3" customWidth="1"/>
    <col min="12546" max="12546" width="8.16666666666667" style="3" customWidth="1"/>
    <col min="12547" max="12547" width="7.83333333333333" style="3" customWidth="1"/>
    <col min="12548" max="12549" width="5.58333333333333" style="3" customWidth="1"/>
    <col min="12550" max="12551" width="9" style="3" hidden="1" customWidth="1"/>
    <col min="12552" max="12553" width="12.8333333333333" style="3" customWidth="1"/>
    <col min="12554" max="12554" width="9" style="3" hidden="1" customWidth="1"/>
    <col min="12555" max="12555" width="12.25" style="3" customWidth="1"/>
    <col min="12556" max="12556" width="7.16666666666667" style="3" customWidth="1"/>
    <col min="12557" max="12557" width="11.25" style="3" customWidth="1"/>
    <col min="12558" max="12558" width="8.58333333333333" style="3" customWidth="1"/>
    <col min="12559" max="12559" width="9" style="3" hidden="1" customWidth="1"/>
    <col min="12560" max="12560" width="7.75" style="3" customWidth="1"/>
    <col min="12561" max="12562" width="12.9166666666667" style="3" customWidth="1"/>
    <col min="12563" max="12563" width="11.0833333333333" style="3" customWidth="1"/>
    <col min="12564" max="12566" width="9" style="3" customWidth="1"/>
    <col min="12567" max="12567" width="11" style="3" customWidth="1"/>
    <col min="12568" max="12568" width="15" style="3" customWidth="1"/>
    <col min="12569" max="12572" width="8.66666666666667" style="3"/>
    <col min="12573" max="12573" width="17.5833333333333" style="3" customWidth="1"/>
    <col min="12574" max="12574" width="12" style="3" customWidth="1"/>
    <col min="12575" max="12575" width="10.0833333333333" style="3" customWidth="1"/>
    <col min="12576" max="12790" width="8.66666666666667" style="3"/>
    <col min="12791" max="12791" width="4.91666666666667" style="3" customWidth="1"/>
    <col min="12792" max="12792" width="13.75" style="3" customWidth="1"/>
    <col min="12793" max="12798" width="9" style="3" hidden="1" customWidth="1"/>
    <col min="12799" max="12799" width="7.08333333333333" style="3" customWidth="1"/>
    <col min="12800" max="12800" width="8" style="3" customWidth="1"/>
    <col min="12801" max="12801" width="5.08333333333333" style="3" customWidth="1"/>
    <col min="12802" max="12802" width="8.16666666666667" style="3" customWidth="1"/>
    <col min="12803" max="12803" width="7.83333333333333" style="3" customWidth="1"/>
    <col min="12804" max="12805" width="5.58333333333333" style="3" customWidth="1"/>
    <col min="12806" max="12807" width="9" style="3" hidden="1" customWidth="1"/>
    <col min="12808" max="12809" width="12.8333333333333" style="3" customWidth="1"/>
    <col min="12810" max="12810" width="9" style="3" hidden="1" customWidth="1"/>
    <col min="12811" max="12811" width="12.25" style="3" customWidth="1"/>
    <col min="12812" max="12812" width="7.16666666666667" style="3" customWidth="1"/>
    <col min="12813" max="12813" width="11.25" style="3" customWidth="1"/>
    <col min="12814" max="12814" width="8.58333333333333" style="3" customWidth="1"/>
    <col min="12815" max="12815" width="9" style="3" hidden="1" customWidth="1"/>
    <col min="12816" max="12816" width="7.75" style="3" customWidth="1"/>
    <col min="12817" max="12818" width="12.9166666666667" style="3" customWidth="1"/>
    <col min="12819" max="12819" width="11.0833333333333" style="3" customWidth="1"/>
    <col min="12820" max="12822" width="9" style="3" customWidth="1"/>
    <col min="12823" max="12823" width="11" style="3" customWidth="1"/>
    <col min="12824" max="12824" width="15" style="3" customWidth="1"/>
    <col min="12825" max="12828" width="8.66666666666667" style="3"/>
    <col min="12829" max="12829" width="17.5833333333333" style="3" customWidth="1"/>
    <col min="12830" max="12830" width="12" style="3" customWidth="1"/>
    <col min="12831" max="12831" width="10.0833333333333" style="3" customWidth="1"/>
    <col min="12832" max="13046" width="8.66666666666667" style="3"/>
    <col min="13047" max="13047" width="4.91666666666667" style="3" customWidth="1"/>
    <col min="13048" max="13048" width="13.75" style="3" customWidth="1"/>
    <col min="13049" max="13054" width="9" style="3" hidden="1" customWidth="1"/>
    <col min="13055" max="13055" width="7.08333333333333" style="3" customWidth="1"/>
    <col min="13056" max="13056" width="8" style="3" customWidth="1"/>
    <col min="13057" max="13057" width="5.08333333333333" style="3" customWidth="1"/>
    <col min="13058" max="13058" width="8.16666666666667" style="3" customWidth="1"/>
    <col min="13059" max="13059" width="7.83333333333333" style="3" customWidth="1"/>
    <col min="13060" max="13061" width="5.58333333333333" style="3" customWidth="1"/>
    <col min="13062" max="13063" width="9" style="3" hidden="1" customWidth="1"/>
    <col min="13064" max="13065" width="12.8333333333333" style="3" customWidth="1"/>
    <col min="13066" max="13066" width="9" style="3" hidden="1" customWidth="1"/>
    <col min="13067" max="13067" width="12.25" style="3" customWidth="1"/>
    <col min="13068" max="13068" width="7.16666666666667" style="3" customWidth="1"/>
    <col min="13069" max="13069" width="11.25" style="3" customWidth="1"/>
    <col min="13070" max="13070" width="8.58333333333333" style="3" customWidth="1"/>
    <col min="13071" max="13071" width="9" style="3" hidden="1" customWidth="1"/>
    <col min="13072" max="13072" width="7.75" style="3" customWidth="1"/>
    <col min="13073" max="13074" width="12.9166666666667" style="3" customWidth="1"/>
    <col min="13075" max="13075" width="11.0833333333333" style="3" customWidth="1"/>
    <col min="13076" max="13078" width="9" style="3" customWidth="1"/>
    <col min="13079" max="13079" width="11" style="3" customWidth="1"/>
    <col min="13080" max="13080" width="15" style="3" customWidth="1"/>
    <col min="13081" max="13084" width="8.66666666666667" style="3"/>
    <col min="13085" max="13085" width="17.5833333333333" style="3" customWidth="1"/>
    <col min="13086" max="13086" width="12" style="3" customWidth="1"/>
    <col min="13087" max="13087" width="10.0833333333333" style="3" customWidth="1"/>
    <col min="13088" max="13302" width="8.66666666666667" style="3"/>
    <col min="13303" max="13303" width="4.91666666666667" style="3" customWidth="1"/>
    <col min="13304" max="13304" width="13.75" style="3" customWidth="1"/>
    <col min="13305" max="13310" width="9" style="3" hidden="1" customWidth="1"/>
    <col min="13311" max="13311" width="7.08333333333333" style="3" customWidth="1"/>
    <col min="13312" max="13312" width="8" style="3" customWidth="1"/>
    <col min="13313" max="13313" width="5.08333333333333" style="3" customWidth="1"/>
    <col min="13314" max="13314" width="8.16666666666667" style="3" customWidth="1"/>
    <col min="13315" max="13315" width="7.83333333333333" style="3" customWidth="1"/>
    <col min="13316" max="13317" width="5.58333333333333" style="3" customWidth="1"/>
    <col min="13318" max="13319" width="9" style="3" hidden="1" customWidth="1"/>
    <col min="13320" max="13321" width="12.8333333333333" style="3" customWidth="1"/>
    <col min="13322" max="13322" width="9" style="3" hidden="1" customWidth="1"/>
    <col min="13323" max="13323" width="12.25" style="3" customWidth="1"/>
    <col min="13324" max="13324" width="7.16666666666667" style="3" customWidth="1"/>
    <col min="13325" max="13325" width="11.25" style="3" customWidth="1"/>
    <col min="13326" max="13326" width="8.58333333333333" style="3" customWidth="1"/>
    <col min="13327" max="13327" width="9" style="3" hidden="1" customWidth="1"/>
    <col min="13328" max="13328" width="7.75" style="3" customWidth="1"/>
    <col min="13329" max="13330" width="12.9166666666667" style="3" customWidth="1"/>
    <col min="13331" max="13331" width="11.0833333333333" style="3" customWidth="1"/>
    <col min="13332" max="13334" width="9" style="3" customWidth="1"/>
    <col min="13335" max="13335" width="11" style="3" customWidth="1"/>
    <col min="13336" max="13336" width="15" style="3" customWidth="1"/>
    <col min="13337" max="13340" width="8.66666666666667" style="3"/>
    <col min="13341" max="13341" width="17.5833333333333" style="3" customWidth="1"/>
    <col min="13342" max="13342" width="12" style="3" customWidth="1"/>
    <col min="13343" max="13343" width="10.0833333333333" style="3" customWidth="1"/>
    <col min="13344" max="13558" width="8.66666666666667" style="3"/>
    <col min="13559" max="13559" width="4.91666666666667" style="3" customWidth="1"/>
    <col min="13560" max="13560" width="13.75" style="3" customWidth="1"/>
    <col min="13561" max="13566" width="9" style="3" hidden="1" customWidth="1"/>
    <col min="13567" max="13567" width="7.08333333333333" style="3" customWidth="1"/>
    <col min="13568" max="13568" width="8" style="3" customWidth="1"/>
    <col min="13569" max="13569" width="5.08333333333333" style="3" customWidth="1"/>
    <col min="13570" max="13570" width="8.16666666666667" style="3" customWidth="1"/>
    <col min="13571" max="13571" width="7.83333333333333" style="3" customWidth="1"/>
    <col min="13572" max="13573" width="5.58333333333333" style="3" customWidth="1"/>
    <col min="13574" max="13575" width="9" style="3" hidden="1" customWidth="1"/>
    <col min="13576" max="13577" width="12.8333333333333" style="3" customWidth="1"/>
    <col min="13578" max="13578" width="9" style="3" hidden="1" customWidth="1"/>
    <col min="13579" max="13579" width="12.25" style="3" customWidth="1"/>
    <col min="13580" max="13580" width="7.16666666666667" style="3" customWidth="1"/>
    <col min="13581" max="13581" width="11.25" style="3" customWidth="1"/>
    <col min="13582" max="13582" width="8.58333333333333" style="3" customWidth="1"/>
    <col min="13583" max="13583" width="9" style="3" hidden="1" customWidth="1"/>
    <col min="13584" max="13584" width="7.75" style="3" customWidth="1"/>
    <col min="13585" max="13586" width="12.9166666666667" style="3" customWidth="1"/>
    <col min="13587" max="13587" width="11.0833333333333" style="3" customWidth="1"/>
    <col min="13588" max="13590" width="9" style="3" customWidth="1"/>
    <col min="13591" max="13591" width="11" style="3" customWidth="1"/>
    <col min="13592" max="13592" width="15" style="3" customWidth="1"/>
    <col min="13593" max="13596" width="8.66666666666667" style="3"/>
    <col min="13597" max="13597" width="17.5833333333333" style="3" customWidth="1"/>
    <col min="13598" max="13598" width="12" style="3" customWidth="1"/>
    <col min="13599" max="13599" width="10.0833333333333" style="3" customWidth="1"/>
    <col min="13600" max="13814" width="8.66666666666667" style="3"/>
    <col min="13815" max="13815" width="4.91666666666667" style="3" customWidth="1"/>
    <col min="13816" max="13816" width="13.75" style="3" customWidth="1"/>
    <col min="13817" max="13822" width="9" style="3" hidden="1" customWidth="1"/>
    <col min="13823" max="13823" width="7.08333333333333" style="3" customWidth="1"/>
    <col min="13824" max="13824" width="8" style="3" customWidth="1"/>
    <col min="13825" max="13825" width="5.08333333333333" style="3" customWidth="1"/>
    <col min="13826" max="13826" width="8.16666666666667" style="3" customWidth="1"/>
    <col min="13827" max="13827" width="7.83333333333333" style="3" customWidth="1"/>
    <col min="13828" max="13829" width="5.58333333333333" style="3" customWidth="1"/>
    <col min="13830" max="13831" width="9" style="3" hidden="1" customWidth="1"/>
    <col min="13832" max="13833" width="12.8333333333333" style="3" customWidth="1"/>
    <col min="13834" max="13834" width="9" style="3" hidden="1" customWidth="1"/>
    <col min="13835" max="13835" width="12.25" style="3" customWidth="1"/>
    <col min="13836" max="13836" width="7.16666666666667" style="3" customWidth="1"/>
    <col min="13837" max="13837" width="11.25" style="3" customWidth="1"/>
    <col min="13838" max="13838" width="8.58333333333333" style="3" customWidth="1"/>
    <col min="13839" max="13839" width="9" style="3" hidden="1" customWidth="1"/>
    <col min="13840" max="13840" width="7.75" style="3" customWidth="1"/>
    <col min="13841" max="13842" width="12.9166666666667" style="3" customWidth="1"/>
    <col min="13843" max="13843" width="11.0833333333333" style="3" customWidth="1"/>
    <col min="13844" max="13846" width="9" style="3" customWidth="1"/>
    <col min="13847" max="13847" width="11" style="3" customWidth="1"/>
    <col min="13848" max="13848" width="15" style="3" customWidth="1"/>
    <col min="13849" max="13852" width="8.66666666666667" style="3"/>
    <col min="13853" max="13853" width="17.5833333333333" style="3" customWidth="1"/>
    <col min="13854" max="13854" width="12" style="3" customWidth="1"/>
    <col min="13855" max="13855" width="10.0833333333333" style="3" customWidth="1"/>
    <col min="13856" max="14070" width="8.66666666666667" style="3"/>
    <col min="14071" max="14071" width="4.91666666666667" style="3" customWidth="1"/>
    <col min="14072" max="14072" width="13.75" style="3" customWidth="1"/>
    <col min="14073" max="14078" width="9" style="3" hidden="1" customWidth="1"/>
    <col min="14079" max="14079" width="7.08333333333333" style="3" customWidth="1"/>
    <col min="14080" max="14080" width="8" style="3" customWidth="1"/>
    <col min="14081" max="14081" width="5.08333333333333" style="3" customWidth="1"/>
    <col min="14082" max="14082" width="8.16666666666667" style="3" customWidth="1"/>
    <col min="14083" max="14083" width="7.83333333333333" style="3" customWidth="1"/>
    <col min="14084" max="14085" width="5.58333333333333" style="3" customWidth="1"/>
    <col min="14086" max="14087" width="9" style="3" hidden="1" customWidth="1"/>
    <col min="14088" max="14089" width="12.8333333333333" style="3" customWidth="1"/>
    <col min="14090" max="14090" width="9" style="3" hidden="1" customWidth="1"/>
    <col min="14091" max="14091" width="12.25" style="3" customWidth="1"/>
    <col min="14092" max="14092" width="7.16666666666667" style="3" customWidth="1"/>
    <col min="14093" max="14093" width="11.25" style="3" customWidth="1"/>
    <col min="14094" max="14094" width="8.58333333333333" style="3" customWidth="1"/>
    <col min="14095" max="14095" width="9" style="3" hidden="1" customWidth="1"/>
    <col min="14096" max="14096" width="7.75" style="3" customWidth="1"/>
    <col min="14097" max="14098" width="12.9166666666667" style="3" customWidth="1"/>
    <col min="14099" max="14099" width="11.0833333333333" style="3" customWidth="1"/>
    <col min="14100" max="14102" width="9" style="3" customWidth="1"/>
    <col min="14103" max="14103" width="11" style="3" customWidth="1"/>
    <col min="14104" max="14104" width="15" style="3" customWidth="1"/>
    <col min="14105" max="14108" width="8.66666666666667" style="3"/>
    <col min="14109" max="14109" width="17.5833333333333" style="3" customWidth="1"/>
    <col min="14110" max="14110" width="12" style="3" customWidth="1"/>
    <col min="14111" max="14111" width="10.0833333333333" style="3" customWidth="1"/>
    <col min="14112" max="14326" width="8.66666666666667" style="3"/>
    <col min="14327" max="14327" width="4.91666666666667" style="3" customWidth="1"/>
    <col min="14328" max="14328" width="13.75" style="3" customWidth="1"/>
    <col min="14329" max="14334" width="9" style="3" hidden="1" customWidth="1"/>
    <col min="14335" max="14335" width="7.08333333333333" style="3" customWidth="1"/>
    <col min="14336" max="14336" width="8" style="3" customWidth="1"/>
    <col min="14337" max="14337" width="5.08333333333333" style="3" customWidth="1"/>
    <col min="14338" max="14338" width="8.16666666666667" style="3" customWidth="1"/>
    <col min="14339" max="14339" width="7.83333333333333" style="3" customWidth="1"/>
    <col min="14340" max="14341" width="5.58333333333333" style="3" customWidth="1"/>
    <col min="14342" max="14343" width="9" style="3" hidden="1" customWidth="1"/>
    <col min="14344" max="14345" width="12.8333333333333" style="3" customWidth="1"/>
    <col min="14346" max="14346" width="9" style="3" hidden="1" customWidth="1"/>
    <col min="14347" max="14347" width="12.25" style="3" customWidth="1"/>
    <col min="14348" max="14348" width="7.16666666666667" style="3" customWidth="1"/>
    <col min="14349" max="14349" width="11.25" style="3" customWidth="1"/>
    <col min="14350" max="14350" width="8.58333333333333" style="3" customWidth="1"/>
    <col min="14351" max="14351" width="9" style="3" hidden="1" customWidth="1"/>
    <col min="14352" max="14352" width="7.75" style="3" customWidth="1"/>
    <col min="14353" max="14354" width="12.9166666666667" style="3" customWidth="1"/>
    <col min="14355" max="14355" width="11.0833333333333" style="3" customWidth="1"/>
    <col min="14356" max="14358" width="9" style="3" customWidth="1"/>
    <col min="14359" max="14359" width="11" style="3" customWidth="1"/>
    <col min="14360" max="14360" width="15" style="3" customWidth="1"/>
    <col min="14361" max="14364" width="8.66666666666667" style="3"/>
    <col min="14365" max="14365" width="17.5833333333333" style="3" customWidth="1"/>
    <col min="14366" max="14366" width="12" style="3" customWidth="1"/>
    <col min="14367" max="14367" width="10.0833333333333" style="3" customWidth="1"/>
    <col min="14368" max="14582" width="8.66666666666667" style="3"/>
    <col min="14583" max="14583" width="4.91666666666667" style="3" customWidth="1"/>
    <col min="14584" max="14584" width="13.75" style="3" customWidth="1"/>
    <col min="14585" max="14590" width="9" style="3" hidden="1" customWidth="1"/>
    <col min="14591" max="14591" width="7.08333333333333" style="3" customWidth="1"/>
    <col min="14592" max="14592" width="8" style="3" customWidth="1"/>
    <col min="14593" max="14593" width="5.08333333333333" style="3" customWidth="1"/>
    <col min="14594" max="14594" width="8.16666666666667" style="3" customWidth="1"/>
    <col min="14595" max="14595" width="7.83333333333333" style="3" customWidth="1"/>
    <col min="14596" max="14597" width="5.58333333333333" style="3" customWidth="1"/>
    <col min="14598" max="14599" width="9" style="3" hidden="1" customWidth="1"/>
    <col min="14600" max="14601" width="12.8333333333333" style="3" customWidth="1"/>
    <col min="14602" max="14602" width="9" style="3" hidden="1" customWidth="1"/>
    <col min="14603" max="14603" width="12.25" style="3" customWidth="1"/>
    <col min="14604" max="14604" width="7.16666666666667" style="3" customWidth="1"/>
    <col min="14605" max="14605" width="11.25" style="3" customWidth="1"/>
    <col min="14606" max="14606" width="8.58333333333333" style="3" customWidth="1"/>
    <col min="14607" max="14607" width="9" style="3" hidden="1" customWidth="1"/>
    <col min="14608" max="14608" width="7.75" style="3" customWidth="1"/>
    <col min="14609" max="14610" width="12.9166666666667" style="3" customWidth="1"/>
    <col min="14611" max="14611" width="11.0833333333333" style="3" customWidth="1"/>
    <col min="14612" max="14614" width="9" style="3" customWidth="1"/>
    <col min="14615" max="14615" width="11" style="3" customWidth="1"/>
    <col min="14616" max="14616" width="15" style="3" customWidth="1"/>
    <col min="14617" max="14620" width="8.66666666666667" style="3"/>
    <col min="14621" max="14621" width="17.5833333333333" style="3" customWidth="1"/>
    <col min="14622" max="14622" width="12" style="3" customWidth="1"/>
    <col min="14623" max="14623" width="10.0833333333333" style="3" customWidth="1"/>
    <col min="14624" max="14838" width="8.66666666666667" style="3"/>
    <col min="14839" max="14839" width="4.91666666666667" style="3" customWidth="1"/>
    <col min="14840" max="14840" width="13.75" style="3" customWidth="1"/>
    <col min="14841" max="14846" width="9" style="3" hidden="1" customWidth="1"/>
    <col min="14847" max="14847" width="7.08333333333333" style="3" customWidth="1"/>
    <col min="14848" max="14848" width="8" style="3" customWidth="1"/>
    <col min="14849" max="14849" width="5.08333333333333" style="3" customWidth="1"/>
    <col min="14850" max="14850" width="8.16666666666667" style="3" customWidth="1"/>
    <col min="14851" max="14851" width="7.83333333333333" style="3" customWidth="1"/>
    <col min="14852" max="14853" width="5.58333333333333" style="3" customWidth="1"/>
    <col min="14854" max="14855" width="9" style="3" hidden="1" customWidth="1"/>
    <col min="14856" max="14857" width="12.8333333333333" style="3" customWidth="1"/>
    <col min="14858" max="14858" width="9" style="3" hidden="1" customWidth="1"/>
    <col min="14859" max="14859" width="12.25" style="3" customWidth="1"/>
    <col min="14860" max="14860" width="7.16666666666667" style="3" customWidth="1"/>
    <col min="14861" max="14861" width="11.25" style="3" customWidth="1"/>
    <col min="14862" max="14862" width="8.58333333333333" style="3" customWidth="1"/>
    <col min="14863" max="14863" width="9" style="3" hidden="1" customWidth="1"/>
    <col min="14864" max="14864" width="7.75" style="3" customWidth="1"/>
    <col min="14865" max="14866" width="12.9166666666667" style="3" customWidth="1"/>
    <col min="14867" max="14867" width="11.0833333333333" style="3" customWidth="1"/>
    <col min="14868" max="14870" width="9" style="3" customWidth="1"/>
    <col min="14871" max="14871" width="11" style="3" customWidth="1"/>
    <col min="14872" max="14872" width="15" style="3" customWidth="1"/>
    <col min="14873" max="14876" width="8.66666666666667" style="3"/>
    <col min="14877" max="14877" width="17.5833333333333" style="3" customWidth="1"/>
    <col min="14878" max="14878" width="12" style="3" customWidth="1"/>
    <col min="14879" max="14879" width="10.0833333333333" style="3" customWidth="1"/>
    <col min="14880" max="15094" width="8.66666666666667" style="3"/>
    <col min="15095" max="15095" width="4.91666666666667" style="3" customWidth="1"/>
    <col min="15096" max="15096" width="13.75" style="3" customWidth="1"/>
    <col min="15097" max="15102" width="9" style="3" hidden="1" customWidth="1"/>
    <col min="15103" max="15103" width="7.08333333333333" style="3" customWidth="1"/>
    <col min="15104" max="15104" width="8" style="3" customWidth="1"/>
    <col min="15105" max="15105" width="5.08333333333333" style="3" customWidth="1"/>
    <col min="15106" max="15106" width="8.16666666666667" style="3" customWidth="1"/>
    <col min="15107" max="15107" width="7.83333333333333" style="3" customWidth="1"/>
    <col min="15108" max="15109" width="5.58333333333333" style="3" customWidth="1"/>
    <col min="15110" max="15111" width="9" style="3" hidden="1" customWidth="1"/>
    <col min="15112" max="15113" width="12.8333333333333" style="3" customWidth="1"/>
    <col min="15114" max="15114" width="9" style="3" hidden="1" customWidth="1"/>
    <col min="15115" max="15115" width="12.25" style="3" customWidth="1"/>
    <col min="15116" max="15116" width="7.16666666666667" style="3" customWidth="1"/>
    <col min="15117" max="15117" width="11.25" style="3" customWidth="1"/>
    <col min="15118" max="15118" width="8.58333333333333" style="3" customWidth="1"/>
    <col min="15119" max="15119" width="9" style="3" hidden="1" customWidth="1"/>
    <col min="15120" max="15120" width="7.75" style="3" customWidth="1"/>
    <col min="15121" max="15122" width="12.9166666666667" style="3" customWidth="1"/>
    <col min="15123" max="15123" width="11.0833333333333" style="3" customWidth="1"/>
    <col min="15124" max="15126" width="9" style="3" customWidth="1"/>
    <col min="15127" max="15127" width="11" style="3" customWidth="1"/>
    <col min="15128" max="15128" width="15" style="3" customWidth="1"/>
    <col min="15129" max="15132" width="8.66666666666667" style="3"/>
    <col min="15133" max="15133" width="17.5833333333333" style="3" customWidth="1"/>
    <col min="15134" max="15134" width="12" style="3" customWidth="1"/>
    <col min="15135" max="15135" width="10.0833333333333" style="3" customWidth="1"/>
    <col min="15136" max="15350" width="8.66666666666667" style="3"/>
    <col min="15351" max="15351" width="4.91666666666667" style="3" customWidth="1"/>
    <col min="15352" max="15352" width="13.75" style="3" customWidth="1"/>
    <col min="15353" max="15358" width="9" style="3" hidden="1" customWidth="1"/>
    <col min="15359" max="15359" width="7.08333333333333" style="3" customWidth="1"/>
    <col min="15360" max="15360" width="8" style="3" customWidth="1"/>
    <col min="15361" max="15361" width="5.08333333333333" style="3" customWidth="1"/>
    <col min="15362" max="15362" width="8.16666666666667" style="3" customWidth="1"/>
    <col min="15363" max="15363" width="7.83333333333333" style="3" customWidth="1"/>
    <col min="15364" max="15365" width="5.58333333333333" style="3" customWidth="1"/>
    <col min="15366" max="15367" width="9" style="3" hidden="1" customWidth="1"/>
    <col min="15368" max="15369" width="12.8333333333333" style="3" customWidth="1"/>
    <col min="15370" max="15370" width="9" style="3" hidden="1" customWidth="1"/>
    <col min="15371" max="15371" width="12.25" style="3" customWidth="1"/>
    <col min="15372" max="15372" width="7.16666666666667" style="3" customWidth="1"/>
    <col min="15373" max="15373" width="11.25" style="3" customWidth="1"/>
    <col min="15374" max="15374" width="8.58333333333333" style="3" customWidth="1"/>
    <col min="15375" max="15375" width="9" style="3" hidden="1" customWidth="1"/>
    <col min="15376" max="15376" width="7.75" style="3" customWidth="1"/>
    <col min="15377" max="15378" width="12.9166666666667" style="3" customWidth="1"/>
    <col min="15379" max="15379" width="11.0833333333333" style="3" customWidth="1"/>
    <col min="15380" max="15382" width="9" style="3" customWidth="1"/>
    <col min="15383" max="15383" width="11" style="3" customWidth="1"/>
    <col min="15384" max="15384" width="15" style="3" customWidth="1"/>
    <col min="15385" max="15388" width="8.66666666666667" style="3"/>
    <col min="15389" max="15389" width="17.5833333333333" style="3" customWidth="1"/>
    <col min="15390" max="15390" width="12" style="3" customWidth="1"/>
    <col min="15391" max="15391" width="10.0833333333333" style="3" customWidth="1"/>
    <col min="15392" max="15606" width="8.66666666666667" style="3"/>
    <col min="15607" max="15607" width="4.91666666666667" style="3" customWidth="1"/>
    <col min="15608" max="15608" width="13.75" style="3" customWidth="1"/>
    <col min="15609" max="15614" width="9" style="3" hidden="1" customWidth="1"/>
    <col min="15615" max="15615" width="7.08333333333333" style="3" customWidth="1"/>
    <col min="15616" max="15616" width="8" style="3" customWidth="1"/>
    <col min="15617" max="15617" width="5.08333333333333" style="3" customWidth="1"/>
    <col min="15618" max="15618" width="8.16666666666667" style="3" customWidth="1"/>
    <col min="15619" max="15619" width="7.83333333333333" style="3" customWidth="1"/>
    <col min="15620" max="15621" width="5.58333333333333" style="3" customWidth="1"/>
    <col min="15622" max="15623" width="9" style="3" hidden="1" customWidth="1"/>
    <col min="15624" max="15625" width="12.8333333333333" style="3" customWidth="1"/>
    <col min="15626" max="15626" width="9" style="3" hidden="1" customWidth="1"/>
    <col min="15627" max="15627" width="12.25" style="3" customWidth="1"/>
    <col min="15628" max="15628" width="7.16666666666667" style="3" customWidth="1"/>
    <col min="15629" max="15629" width="11.25" style="3" customWidth="1"/>
    <col min="15630" max="15630" width="8.58333333333333" style="3" customWidth="1"/>
    <col min="15631" max="15631" width="9" style="3" hidden="1" customWidth="1"/>
    <col min="15632" max="15632" width="7.75" style="3" customWidth="1"/>
    <col min="15633" max="15634" width="12.9166666666667" style="3" customWidth="1"/>
    <col min="15635" max="15635" width="11.0833333333333" style="3" customWidth="1"/>
    <col min="15636" max="15638" width="9" style="3" customWidth="1"/>
    <col min="15639" max="15639" width="11" style="3" customWidth="1"/>
    <col min="15640" max="15640" width="15" style="3" customWidth="1"/>
    <col min="15641" max="15644" width="8.66666666666667" style="3"/>
    <col min="15645" max="15645" width="17.5833333333333" style="3" customWidth="1"/>
    <col min="15646" max="15646" width="12" style="3" customWidth="1"/>
    <col min="15647" max="15647" width="10.0833333333333" style="3" customWidth="1"/>
    <col min="15648" max="15862" width="8.66666666666667" style="3"/>
    <col min="15863" max="15863" width="4.91666666666667" style="3" customWidth="1"/>
    <col min="15864" max="15864" width="13.75" style="3" customWidth="1"/>
    <col min="15865" max="15870" width="9" style="3" hidden="1" customWidth="1"/>
    <col min="15871" max="15871" width="7.08333333333333" style="3" customWidth="1"/>
    <col min="15872" max="15872" width="8" style="3" customWidth="1"/>
    <col min="15873" max="15873" width="5.08333333333333" style="3" customWidth="1"/>
    <col min="15874" max="15874" width="8.16666666666667" style="3" customWidth="1"/>
    <col min="15875" max="15875" width="7.83333333333333" style="3" customWidth="1"/>
    <col min="15876" max="15877" width="5.58333333333333" style="3" customWidth="1"/>
    <col min="15878" max="15879" width="9" style="3" hidden="1" customWidth="1"/>
    <col min="15880" max="15881" width="12.8333333333333" style="3" customWidth="1"/>
    <col min="15882" max="15882" width="9" style="3" hidden="1" customWidth="1"/>
    <col min="15883" max="15883" width="12.25" style="3" customWidth="1"/>
    <col min="15884" max="15884" width="7.16666666666667" style="3" customWidth="1"/>
    <col min="15885" max="15885" width="11.25" style="3" customWidth="1"/>
    <col min="15886" max="15886" width="8.58333333333333" style="3" customWidth="1"/>
    <col min="15887" max="15887" width="9" style="3" hidden="1" customWidth="1"/>
    <col min="15888" max="15888" width="7.75" style="3" customWidth="1"/>
    <col min="15889" max="15890" width="12.9166666666667" style="3" customWidth="1"/>
    <col min="15891" max="15891" width="11.0833333333333" style="3" customWidth="1"/>
    <col min="15892" max="15894" width="9" style="3" customWidth="1"/>
    <col min="15895" max="15895" width="11" style="3" customWidth="1"/>
    <col min="15896" max="15896" width="15" style="3" customWidth="1"/>
    <col min="15897" max="15900" width="8.66666666666667" style="3"/>
    <col min="15901" max="15901" width="17.5833333333333" style="3" customWidth="1"/>
    <col min="15902" max="15902" width="12" style="3" customWidth="1"/>
    <col min="15903" max="15903" width="10.0833333333333" style="3" customWidth="1"/>
    <col min="15904" max="16118" width="8.66666666666667" style="3"/>
    <col min="16119" max="16119" width="4.91666666666667" style="3" customWidth="1"/>
    <col min="16120" max="16120" width="13.75" style="3" customWidth="1"/>
    <col min="16121" max="16126" width="9" style="3" hidden="1" customWidth="1"/>
    <col min="16127" max="16127" width="7.08333333333333" style="3" customWidth="1"/>
    <col min="16128" max="16128" width="8" style="3" customWidth="1"/>
    <col min="16129" max="16129" width="5.08333333333333" style="3" customWidth="1"/>
    <col min="16130" max="16130" width="8.16666666666667" style="3" customWidth="1"/>
    <col min="16131" max="16131" width="7.83333333333333" style="3" customWidth="1"/>
    <col min="16132" max="16133" width="5.58333333333333" style="3" customWidth="1"/>
    <col min="16134" max="16135" width="9" style="3" hidden="1" customWidth="1"/>
    <col min="16136" max="16137" width="12.8333333333333" style="3" customWidth="1"/>
    <col min="16138" max="16138" width="9" style="3" hidden="1" customWidth="1"/>
    <col min="16139" max="16139" width="12.25" style="3" customWidth="1"/>
    <col min="16140" max="16140" width="7.16666666666667" style="3" customWidth="1"/>
    <col min="16141" max="16141" width="11.25" style="3" customWidth="1"/>
    <col min="16142" max="16142" width="8.58333333333333" style="3" customWidth="1"/>
    <col min="16143" max="16143" width="9" style="3" hidden="1" customWidth="1"/>
    <col min="16144" max="16144" width="7.75" style="3" customWidth="1"/>
    <col min="16145" max="16146" width="12.9166666666667" style="3" customWidth="1"/>
    <col min="16147" max="16147" width="11.0833333333333" style="3" customWidth="1"/>
    <col min="16148" max="16150" width="9" style="3" customWidth="1"/>
    <col min="16151" max="16151" width="11" style="3" customWidth="1"/>
    <col min="16152" max="16152" width="15" style="3" customWidth="1"/>
    <col min="16153" max="16156" width="8.66666666666667" style="3"/>
    <col min="16157" max="16157" width="17.5833333333333" style="3" customWidth="1"/>
    <col min="16158" max="16158" width="12" style="3" customWidth="1"/>
    <col min="16159" max="16159" width="10.0833333333333" style="3" customWidth="1"/>
    <col min="16160" max="16384" width="8.66666666666667" style="3"/>
  </cols>
  <sheetData>
    <row r="1" s="1" customFormat="1" ht="25.5" customHeight="1" spans="1:30">
      <c r="A1" s="156" t="s">
        <v>49</v>
      </c>
      <c r="B1" s="1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57"/>
      <c r="R1" s="157"/>
      <c r="S1" s="157"/>
      <c r="T1" s="157"/>
    </row>
    <row r="2" customHeight="1" spans="1:30">
      <c r="A2" s="6"/>
      <c r="B2" s="6"/>
      <c r="C2" s="6"/>
      <c r="D2" s="6"/>
      <c r="E2" s="6"/>
      <c r="F2" s="6"/>
      <c r="G2" s="6"/>
      <c r="H2" s="6"/>
      <c r="I2" s="6"/>
      <c r="J2" s="2"/>
      <c r="K2" s="2"/>
      <c r="L2" s="2"/>
      <c r="M2" s="2"/>
      <c r="N2" s="2"/>
      <c r="O2" s="8" t="s">
        <v>50</v>
      </c>
      <c r="P2" s="33"/>
      <c r="Q2" s="54"/>
      <c r="R2" s="54"/>
      <c r="S2" s="54"/>
      <c r="T2" s="54"/>
    </row>
    <row r="3" customHeight="1" spans="1:30">
      <c r="A3" s="158" t="s">
        <v>2</v>
      </c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  <c r="M3" s="160"/>
      <c r="N3" s="160"/>
      <c r="O3" s="160"/>
      <c r="P3" s="160"/>
      <c r="Q3" s="54"/>
      <c r="R3" s="54"/>
      <c r="S3" s="54"/>
      <c r="T3" s="54"/>
    </row>
    <row r="4" customHeight="1" spans="1:30">
      <c r="A4" s="37" t="s">
        <v>3</v>
      </c>
      <c r="B4" s="7"/>
      <c r="O4" s="161"/>
      <c r="P4" s="38" t="s">
        <v>4</v>
      </c>
    </row>
    <row r="5" s="2" customFormat="1" customHeight="1" spans="1:30">
      <c r="A5" s="40" t="s">
        <v>51</v>
      </c>
      <c r="B5" s="40" t="s">
        <v>52</v>
      </c>
      <c r="C5" s="40" t="s">
        <v>53</v>
      </c>
      <c r="D5" s="41" t="s">
        <v>54</v>
      </c>
      <c r="E5" s="162" t="s">
        <v>55</v>
      </c>
      <c r="F5" s="41" t="s">
        <v>56</v>
      </c>
      <c r="G5" s="41" t="s">
        <v>57</v>
      </c>
      <c r="H5" s="41" t="s">
        <v>58</v>
      </c>
      <c r="I5" s="41" t="s">
        <v>59</v>
      </c>
      <c r="J5" s="40" t="s">
        <v>8</v>
      </c>
      <c r="K5" s="22"/>
      <c r="L5" s="44" t="s">
        <v>9</v>
      </c>
      <c r="M5" s="22"/>
      <c r="N5" s="22"/>
      <c r="O5" s="41" t="s">
        <v>60</v>
      </c>
      <c r="P5" s="41" t="s">
        <v>61</v>
      </c>
      <c r="S5" s="27"/>
      <c r="T5" s="27"/>
      <c r="U5" s="27"/>
      <c r="V5" s="163"/>
      <c r="W5" s="163"/>
      <c r="X5" s="163"/>
      <c r="Y5" s="164"/>
      <c r="Z5" s="45"/>
      <c r="AA5" s="45"/>
      <c r="AB5" s="45"/>
      <c r="AC5" s="45"/>
    </row>
    <row r="6" s="2" customFormat="1" ht="25.5" customHeight="1" spans="1:30">
      <c r="A6" s="22"/>
      <c r="B6" s="22"/>
      <c r="C6" s="22"/>
      <c r="D6" s="22"/>
      <c r="E6" s="165"/>
      <c r="F6" s="22"/>
      <c r="G6" s="22"/>
      <c r="H6" s="22"/>
      <c r="I6" s="22"/>
      <c r="J6" s="44" t="s">
        <v>62</v>
      </c>
      <c r="K6" s="40" t="s">
        <v>63</v>
      </c>
      <c r="L6" s="44" t="s">
        <v>62</v>
      </c>
      <c r="M6" s="41" t="s">
        <v>64</v>
      </c>
      <c r="N6" s="40" t="s">
        <v>63</v>
      </c>
      <c r="O6" s="22"/>
      <c r="P6" s="22"/>
      <c r="S6" s="3"/>
      <c r="T6" s="166"/>
      <c r="U6" s="167"/>
      <c r="V6" s="163"/>
      <c r="W6" s="168"/>
      <c r="X6" s="168"/>
      <c r="Y6" s="169"/>
      <c r="Z6" s="45"/>
      <c r="AA6" s="45"/>
      <c r="AB6" s="45"/>
      <c r="AC6" s="45"/>
    </row>
    <row r="7" customHeight="1" spans="1:30">
      <c r="A7" s="22">
        <v>1</v>
      </c>
      <c r="B7" s="170"/>
      <c r="C7" s="40"/>
      <c r="D7" s="63"/>
      <c r="E7" s="171"/>
      <c r="F7" s="172"/>
      <c r="G7" s="173"/>
      <c r="H7" s="173"/>
      <c r="I7" s="173"/>
      <c r="J7" s="16"/>
      <c r="K7" s="17"/>
      <c r="L7" s="17"/>
      <c r="M7" s="174"/>
      <c r="N7" s="17"/>
      <c r="O7" s="17">
        <f t="shared" ref="O7:O23" si="0">IF(K7=0,0,ROUND((N7-K7)/K7*100,2))</f>
        <v>0</v>
      </c>
      <c r="P7" s="173"/>
      <c r="Q7" s="166"/>
      <c r="R7" s="166"/>
      <c r="S7" s="166"/>
      <c r="T7" s="167"/>
      <c r="U7" s="175"/>
      <c r="V7" s="176"/>
      <c r="W7" s="177"/>
      <c r="X7" s="17"/>
      <c r="Y7" s="178"/>
      <c r="Z7" s="2"/>
      <c r="AA7" s="79"/>
      <c r="AB7" s="79"/>
      <c r="AC7" s="79"/>
      <c r="AD7" s="80"/>
    </row>
    <row r="8" customHeight="1" spans="1:30">
      <c r="A8" s="22">
        <v>2</v>
      </c>
      <c r="B8" s="170"/>
      <c r="C8" s="40"/>
      <c r="D8" s="63"/>
      <c r="E8" s="171"/>
      <c r="F8" s="172"/>
      <c r="G8" s="179"/>
      <c r="H8" s="179"/>
      <c r="I8" s="179"/>
      <c r="J8" s="16"/>
      <c r="K8" s="17"/>
      <c r="L8" s="17"/>
      <c r="M8" s="174"/>
      <c r="N8" s="17"/>
      <c r="O8" s="17">
        <f t="shared" si="0"/>
        <v>0</v>
      </c>
      <c r="P8" s="180"/>
      <c r="Q8" s="166"/>
      <c r="R8" s="166"/>
      <c r="S8" s="166"/>
      <c r="T8" s="167"/>
      <c r="U8" s="175"/>
      <c r="V8" s="176"/>
      <c r="W8" s="177"/>
      <c r="X8" s="181"/>
      <c r="Y8" s="70"/>
      <c r="Z8" s="2"/>
      <c r="AA8" s="79"/>
      <c r="AB8" s="79"/>
      <c r="AC8" s="79"/>
      <c r="AD8" s="80"/>
    </row>
    <row r="9" customHeight="1" spans="1:30">
      <c r="A9" s="22">
        <v>3</v>
      </c>
      <c r="B9" s="170"/>
      <c r="C9" s="40"/>
      <c r="D9" s="63"/>
      <c r="E9" s="171"/>
      <c r="F9" s="172"/>
      <c r="G9" s="173"/>
      <c r="H9" s="173"/>
      <c r="I9" s="173"/>
      <c r="J9" s="16"/>
      <c r="K9" s="17"/>
      <c r="L9" s="17"/>
      <c r="M9" s="174"/>
      <c r="N9" s="17"/>
      <c r="O9" s="17">
        <f t="shared" si="0"/>
        <v>0</v>
      </c>
      <c r="P9" s="180"/>
      <c r="Q9" s="166"/>
      <c r="R9" s="166"/>
      <c r="S9" s="166"/>
      <c r="T9" s="167"/>
      <c r="U9" s="175"/>
      <c r="V9" s="176"/>
      <c r="W9" s="177"/>
      <c r="X9" s="181"/>
      <c r="Y9" s="70"/>
      <c r="Z9" s="2"/>
      <c r="AA9" s="79"/>
      <c r="AB9" s="79"/>
      <c r="AC9" s="79"/>
      <c r="AD9" s="80"/>
    </row>
    <row r="10" customHeight="1" spans="1:30">
      <c r="A10" s="22">
        <v>4</v>
      </c>
      <c r="B10" s="170"/>
      <c r="C10" s="40"/>
      <c r="D10" s="63"/>
      <c r="E10" s="171"/>
      <c r="F10" s="172"/>
      <c r="G10" s="173"/>
      <c r="H10" s="173"/>
      <c r="I10" s="173"/>
      <c r="J10" s="16"/>
      <c r="K10" s="17"/>
      <c r="L10" s="17"/>
      <c r="M10" s="174"/>
      <c r="N10" s="17"/>
      <c r="O10" s="17">
        <f t="shared" si="0"/>
        <v>0</v>
      </c>
      <c r="P10" s="180"/>
      <c r="Q10" s="166"/>
      <c r="R10" s="166"/>
      <c r="S10" s="166"/>
      <c r="T10" s="167"/>
      <c r="U10" s="175"/>
      <c r="V10" s="176"/>
      <c r="W10" s="177"/>
      <c r="X10" s="181"/>
      <c r="Y10" s="70"/>
      <c r="Z10" s="2"/>
      <c r="AA10" s="79"/>
      <c r="AB10" s="79"/>
      <c r="AC10" s="79"/>
      <c r="AD10" s="80"/>
    </row>
    <row r="11" customHeight="1" spans="1:30">
      <c r="A11" s="22">
        <v>5</v>
      </c>
      <c r="B11" s="170"/>
      <c r="C11" s="40"/>
      <c r="D11" s="63"/>
      <c r="E11" s="171"/>
      <c r="F11" s="172"/>
      <c r="G11" s="173"/>
      <c r="H11" s="173"/>
      <c r="I11" s="173"/>
      <c r="J11" s="16"/>
      <c r="K11" s="17"/>
      <c r="L11" s="17"/>
      <c r="M11" s="174"/>
      <c r="N11" s="17"/>
      <c r="O11" s="17">
        <f t="shared" si="0"/>
        <v>0</v>
      </c>
      <c r="P11" s="180"/>
      <c r="Q11" s="166"/>
      <c r="R11" s="166"/>
      <c r="S11" s="166"/>
      <c r="T11" s="167"/>
      <c r="U11" s="175"/>
      <c r="V11" s="176"/>
      <c r="W11" s="177"/>
      <c r="X11" s="181"/>
      <c r="Y11" s="70"/>
      <c r="Z11" s="2"/>
      <c r="AA11" s="79"/>
      <c r="AB11" s="79"/>
      <c r="AC11" s="79"/>
      <c r="AD11" s="80"/>
    </row>
    <row r="12" customHeight="1" spans="1:30">
      <c r="A12" s="22">
        <v>6</v>
      </c>
      <c r="B12" s="170"/>
      <c r="C12" s="22"/>
      <c r="D12" s="63"/>
      <c r="E12" s="171"/>
      <c r="F12" s="172"/>
      <c r="G12" s="173"/>
      <c r="H12" s="173"/>
      <c r="I12" s="173"/>
      <c r="J12" s="16"/>
      <c r="K12" s="17"/>
      <c r="L12" s="17"/>
      <c r="M12" s="174"/>
      <c r="N12" s="17"/>
      <c r="O12" s="17">
        <f t="shared" si="0"/>
        <v>0</v>
      </c>
      <c r="P12" s="180"/>
      <c r="Q12" s="166"/>
      <c r="R12" s="166"/>
      <c r="S12" s="166"/>
      <c r="T12" s="167"/>
      <c r="U12" s="175"/>
      <c r="V12" s="176"/>
      <c r="W12" s="177"/>
      <c r="X12" s="181"/>
      <c r="Y12" s="70"/>
      <c r="Z12" s="2"/>
      <c r="AA12" s="79"/>
      <c r="AB12" s="79"/>
      <c r="AC12" s="79"/>
      <c r="AD12" s="80"/>
    </row>
    <row r="13" customHeight="1" spans="1:30">
      <c r="A13" s="22">
        <v>7</v>
      </c>
      <c r="B13" s="170"/>
      <c r="C13" s="22"/>
      <c r="D13" s="63"/>
      <c r="E13" s="171"/>
      <c r="F13" s="172"/>
      <c r="G13" s="173"/>
      <c r="H13" s="173"/>
      <c r="I13" s="173"/>
      <c r="J13" s="16"/>
      <c r="K13" s="17"/>
      <c r="L13" s="17"/>
      <c r="M13" s="174"/>
      <c r="N13" s="17"/>
      <c r="O13" s="17">
        <f t="shared" si="0"/>
        <v>0</v>
      </c>
      <c r="P13" s="180"/>
      <c r="Q13" s="166"/>
      <c r="R13" s="166"/>
      <c r="S13" s="166"/>
      <c r="T13" s="167"/>
      <c r="U13" s="175"/>
      <c r="V13" s="176"/>
      <c r="W13" s="177"/>
      <c r="X13" s="181"/>
      <c r="Y13" s="70"/>
      <c r="Z13" s="2"/>
      <c r="AA13" s="79"/>
      <c r="AB13" s="79"/>
      <c r="AC13" s="79"/>
      <c r="AD13" s="80"/>
    </row>
    <row r="14" customHeight="1" spans="1:30">
      <c r="A14" s="22">
        <v>8</v>
      </c>
      <c r="B14" s="170"/>
      <c r="C14" s="22"/>
      <c r="D14" s="63"/>
      <c r="E14" s="171"/>
      <c r="F14" s="172"/>
      <c r="G14" s="173"/>
      <c r="H14" s="173"/>
      <c r="I14" s="173"/>
      <c r="J14" s="16"/>
      <c r="K14" s="17"/>
      <c r="L14" s="17"/>
      <c r="M14" s="174"/>
      <c r="N14" s="17"/>
      <c r="O14" s="17">
        <f t="shared" si="0"/>
        <v>0</v>
      </c>
      <c r="P14" s="180"/>
      <c r="Q14" s="166"/>
      <c r="R14" s="166"/>
      <c r="S14" s="166"/>
      <c r="T14" s="167"/>
      <c r="U14" s="175"/>
      <c r="V14" s="176"/>
      <c r="W14" s="177"/>
      <c r="X14" s="181"/>
      <c r="Y14" s="70"/>
      <c r="Z14" s="2"/>
      <c r="AA14" s="79"/>
      <c r="AB14" s="79"/>
      <c r="AC14" s="79"/>
      <c r="AD14" s="80"/>
    </row>
    <row r="15" ht="15.5" customHeight="1" spans="1:30">
      <c r="A15" s="22">
        <v>9</v>
      </c>
      <c r="B15" s="170"/>
      <c r="C15" s="22"/>
      <c r="D15" s="63"/>
      <c r="E15" s="171"/>
      <c r="F15" s="172"/>
      <c r="G15" s="173"/>
      <c r="H15" s="173"/>
      <c r="I15" s="173"/>
      <c r="J15" s="16"/>
      <c r="K15" s="17"/>
      <c r="L15" s="17"/>
      <c r="M15" s="174"/>
      <c r="N15" s="17"/>
      <c r="O15" s="17">
        <f t="shared" si="0"/>
        <v>0</v>
      </c>
      <c r="P15" s="180"/>
      <c r="Q15" s="166"/>
      <c r="R15" s="166"/>
      <c r="S15" s="166"/>
      <c r="T15" s="167"/>
      <c r="U15" s="175"/>
      <c r="V15" s="176"/>
      <c r="W15" s="177"/>
      <c r="X15" s="181"/>
      <c r="Y15" s="70"/>
      <c r="Z15" s="2"/>
      <c r="AA15" s="79"/>
      <c r="AB15" s="79"/>
      <c r="AC15" s="79"/>
      <c r="AD15" s="80"/>
    </row>
    <row r="16" customHeight="1" spans="1:30">
      <c r="A16" s="22">
        <v>10</v>
      </c>
      <c r="B16" s="170"/>
      <c r="C16" s="40"/>
      <c r="D16" s="63"/>
      <c r="E16" s="171"/>
      <c r="F16" s="172"/>
      <c r="G16" s="173"/>
      <c r="H16" s="173"/>
      <c r="I16" s="173"/>
      <c r="J16" s="16"/>
      <c r="K16" s="17"/>
      <c r="L16" s="17"/>
      <c r="M16" s="174"/>
      <c r="N16" s="17"/>
      <c r="O16" s="17">
        <f t="shared" si="0"/>
        <v>0</v>
      </c>
      <c r="P16" s="180"/>
      <c r="Q16" s="166"/>
      <c r="R16" s="166"/>
      <c r="S16" s="166"/>
      <c r="T16" s="167"/>
      <c r="U16" s="175"/>
      <c r="V16" s="176"/>
      <c r="W16" s="177"/>
      <c r="X16" s="181"/>
      <c r="Y16" s="70"/>
      <c r="Z16" s="2"/>
      <c r="AA16" s="79"/>
      <c r="AB16" s="79"/>
      <c r="AC16" s="79"/>
      <c r="AD16" s="80"/>
    </row>
    <row r="17" customHeight="1" spans="1:35">
      <c r="A17" s="22">
        <v>11</v>
      </c>
      <c r="B17" s="170"/>
      <c r="C17" s="22"/>
      <c r="D17" s="63"/>
      <c r="E17" s="171"/>
      <c r="F17" s="172"/>
      <c r="G17" s="173"/>
      <c r="H17" s="173"/>
      <c r="I17" s="173"/>
      <c r="J17" s="16"/>
      <c r="K17" s="17"/>
      <c r="L17" s="17"/>
      <c r="M17" s="174"/>
      <c r="N17" s="17"/>
      <c r="O17" s="17">
        <f t="shared" si="0"/>
        <v>0</v>
      </c>
      <c r="P17" s="180"/>
      <c r="Q17" s="166"/>
      <c r="R17" s="166"/>
      <c r="S17" s="166"/>
      <c r="T17" s="167"/>
      <c r="U17" s="175"/>
      <c r="V17" s="176"/>
      <c r="W17" s="177"/>
      <c r="X17" s="181"/>
      <c r="Y17" s="70"/>
      <c r="Z17" s="2"/>
      <c r="AA17" s="79"/>
      <c r="AB17" s="79"/>
      <c r="AC17" s="79"/>
      <c r="AD17" s="80"/>
    </row>
    <row r="18" customHeight="1" spans="1:35">
      <c r="A18" s="22">
        <v>12</v>
      </c>
      <c r="B18" s="170"/>
      <c r="C18" s="40"/>
      <c r="D18" s="63"/>
      <c r="E18" s="171"/>
      <c r="F18" s="172"/>
      <c r="G18" s="173"/>
      <c r="H18" s="173"/>
      <c r="I18" s="173"/>
      <c r="J18" s="16"/>
      <c r="K18" s="17"/>
      <c r="L18" s="17"/>
      <c r="M18" s="174"/>
      <c r="N18" s="17"/>
      <c r="O18" s="17">
        <f t="shared" si="0"/>
        <v>0</v>
      </c>
      <c r="P18" s="182"/>
      <c r="Q18" s="166"/>
      <c r="R18" s="166"/>
      <c r="S18" s="166"/>
      <c r="T18" s="167"/>
      <c r="U18" s="175"/>
      <c r="V18" s="183"/>
      <c r="W18" s="177"/>
      <c r="X18" s="181"/>
      <c r="Y18" s="70"/>
      <c r="Z18" s="2"/>
      <c r="AA18" s="79"/>
      <c r="AB18" s="79"/>
      <c r="AC18" s="79"/>
      <c r="AD18" s="80"/>
    </row>
    <row r="19" customHeight="1" spans="1:35">
      <c r="A19" s="22">
        <v>13</v>
      </c>
      <c r="B19" s="170"/>
      <c r="C19" s="22"/>
      <c r="D19" s="63"/>
      <c r="E19" s="171"/>
      <c r="F19" s="172"/>
      <c r="G19" s="173"/>
      <c r="H19" s="173"/>
      <c r="I19" s="173"/>
      <c r="J19" s="16"/>
      <c r="K19" s="17"/>
      <c r="L19" s="17"/>
      <c r="M19" s="174"/>
      <c r="N19" s="17"/>
      <c r="O19" s="17">
        <f t="shared" si="0"/>
        <v>0</v>
      </c>
      <c r="P19" s="182"/>
      <c r="Q19" s="166"/>
      <c r="R19" s="166"/>
      <c r="S19" s="166"/>
      <c r="T19" s="167"/>
      <c r="U19" s="175"/>
      <c r="V19" s="181"/>
      <c r="W19" s="177"/>
      <c r="X19" s="181"/>
      <c r="Y19" s="70"/>
      <c r="Z19" s="2"/>
      <c r="AA19" s="79"/>
      <c r="AB19" s="79"/>
      <c r="AC19" s="79"/>
      <c r="AD19" s="80"/>
    </row>
    <row r="20" customHeight="1" spans="1:35">
      <c r="A20" s="22">
        <v>14</v>
      </c>
      <c r="B20" s="170"/>
      <c r="C20" s="40"/>
      <c r="D20" s="63"/>
      <c r="E20" s="171"/>
      <c r="F20" s="172"/>
      <c r="G20" s="173"/>
      <c r="H20" s="173"/>
      <c r="I20" s="173"/>
      <c r="J20" s="16"/>
      <c r="K20" s="17"/>
      <c r="L20" s="17"/>
      <c r="M20" s="174"/>
      <c r="N20" s="17"/>
      <c r="O20" s="17">
        <f t="shared" si="0"/>
        <v>0</v>
      </c>
      <c r="P20" s="182"/>
      <c r="Q20" s="166"/>
      <c r="R20" s="166"/>
      <c r="S20" s="166"/>
      <c r="T20" s="167"/>
      <c r="U20" s="175"/>
      <c r="V20" s="183"/>
      <c r="W20" s="177"/>
      <c r="X20" s="181"/>
      <c r="Y20" s="70"/>
      <c r="Z20" s="2"/>
      <c r="AA20" s="79"/>
      <c r="AB20" s="79"/>
      <c r="AC20" s="79"/>
      <c r="AD20" s="80"/>
    </row>
    <row r="21" customHeight="1" spans="1:35">
      <c r="A21" s="22">
        <v>15</v>
      </c>
      <c r="B21" s="170"/>
      <c r="C21" s="22"/>
      <c r="D21" s="63"/>
      <c r="E21" s="171"/>
      <c r="F21" s="172"/>
      <c r="G21" s="173"/>
      <c r="H21" s="173"/>
      <c r="I21" s="173"/>
      <c r="J21" s="16"/>
      <c r="K21" s="17"/>
      <c r="L21" s="17"/>
      <c r="M21" s="174"/>
      <c r="N21" s="17"/>
      <c r="O21" s="17">
        <f t="shared" si="0"/>
        <v>0</v>
      </c>
      <c r="P21" s="182"/>
      <c r="Q21" s="166"/>
      <c r="R21" s="166"/>
      <c r="S21" s="166"/>
      <c r="T21" s="167"/>
      <c r="U21" s="175"/>
      <c r="V21" s="181"/>
      <c r="W21" s="177"/>
      <c r="X21" s="181"/>
      <c r="Y21" s="70"/>
      <c r="Z21" s="2"/>
      <c r="AA21" s="79"/>
      <c r="AB21" s="79"/>
      <c r="AC21" s="79"/>
      <c r="AD21" s="80"/>
    </row>
    <row r="22" customHeight="1" spans="1:35">
      <c r="A22" s="22">
        <v>16</v>
      </c>
      <c r="B22" s="170"/>
      <c r="C22" s="22"/>
      <c r="D22" s="63"/>
      <c r="E22" s="171"/>
      <c r="F22" s="172"/>
      <c r="G22" s="173"/>
      <c r="H22" s="173"/>
      <c r="I22" s="173"/>
      <c r="J22" s="184"/>
      <c r="K22" s="17"/>
      <c r="L22" s="17"/>
      <c r="M22" s="174"/>
      <c r="N22" s="17"/>
      <c r="O22" s="17">
        <f t="shared" si="0"/>
        <v>0</v>
      </c>
      <c r="P22" s="180"/>
      <c r="Q22" s="166"/>
      <c r="R22" s="166"/>
      <c r="S22" s="185"/>
      <c r="T22" s="167"/>
      <c r="U22" s="175"/>
      <c r="V22" s="181"/>
      <c r="W22" s="177"/>
      <c r="X22" s="181"/>
      <c r="Y22" s="70"/>
      <c r="Z22" s="2"/>
      <c r="AA22" s="79"/>
      <c r="AB22" s="79"/>
      <c r="AC22" s="79"/>
      <c r="AD22" s="80"/>
    </row>
    <row r="23" customHeight="1" spans="1:35">
      <c r="A23" s="22">
        <v>17</v>
      </c>
      <c r="B23" s="170"/>
      <c r="C23" s="22"/>
      <c r="D23" s="63"/>
      <c r="E23" s="171"/>
      <c r="F23" s="172"/>
      <c r="G23" s="173"/>
      <c r="H23" s="173"/>
      <c r="I23" s="173"/>
      <c r="J23" s="16"/>
      <c r="K23" s="17"/>
      <c r="L23" s="17"/>
      <c r="M23" s="174"/>
      <c r="N23" s="17"/>
      <c r="O23" s="17">
        <f t="shared" si="0"/>
        <v>0</v>
      </c>
      <c r="P23" s="180"/>
    </row>
    <row r="24" customHeight="1" spans="1:35">
      <c r="A24" s="22"/>
      <c r="B24" s="22"/>
      <c r="C24" s="22"/>
      <c r="D24" s="186"/>
      <c r="E24" s="186"/>
      <c r="F24" s="187"/>
      <c r="G24" s="187"/>
      <c r="H24" s="173"/>
      <c r="I24" s="173"/>
      <c r="J24" s="16"/>
      <c r="K24" s="17"/>
      <c r="L24" s="16"/>
      <c r="M24" s="188"/>
      <c r="N24" s="17"/>
      <c r="O24" s="17"/>
      <c r="P24" s="180"/>
    </row>
    <row r="25" customHeight="1" spans="1:35">
      <c r="A25" s="22"/>
      <c r="B25" s="22"/>
      <c r="C25" s="189"/>
      <c r="E25" s="22"/>
      <c r="F25" s="187"/>
      <c r="G25" s="187"/>
      <c r="H25" s="190"/>
      <c r="I25" s="17"/>
      <c r="J25" s="16"/>
      <c r="K25" s="16"/>
      <c r="L25" s="16"/>
      <c r="M25" s="16"/>
      <c r="N25" s="17"/>
      <c r="O25" s="17"/>
      <c r="P25" s="16"/>
      <c r="AI25" s="81"/>
    </row>
    <row r="26" customHeight="1" spans="1:35">
      <c r="A26" s="22"/>
      <c r="B26" s="22"/>
      <c r="C26" s="22"/>
      <c r="D26" s="186"/>
      <c r="E26" s="186"/>
      <c r="F26" s="187"/>
      <c r="G26" s="187"/>
      <c r="H26" s="173"/>
      <c r="I26" s="173"/>
      <c r="J26" s="17"/>
      <c r="K26" s="17"/>
      <c r="L26" s="16"/>
      <c r="M26" s="188"/>
      <c r="N26" s="17"/>
      <c r="O26" s="17"/>
      <c r="P26" s="180"/>
    </row>
    <row r="27" customHeight="1" spans="1:35">
      <c r="A27" s="22"/>
      <c r="B27" s="22"/>
      <c r="C27" s="22"/>
      <c r="D27" s="186"/>
      <c r="E27" s="186"/>
      <c r="F27" s="187"/>
      <c r="G27" s="187"/>
      <c r="H27" s="173"/>
      <c r="I27" s="173"/>
      <c r="J27" s="17"/>
      <c r="K27" s="17"/>
      <c r="L27" s="16"/>
      <c r="M27" s="188"/>
      <c r="N27" s="17"/>
      <c r="O27" s="17"/>
      <c r="P27" s="180"/>
    </row>
    <row r="28" customHeight="1" spans="1:35">
      <c r="A28" s="22"/>
      <c r="B28" s="22"/>
      <c r="C28" s="22"/>
      <c r="D28" s="186"/>
      <c r="E28" s="186"/>
      <c r="F28" s="187"/>
      <c r="G28" s="187"/>
      <c r="H28" s="173"/>
      <c r="I28" s="173"/>
      <c r="J28" s="17"/>
      <c r="K28" s="17"/>
      <c r="L28" s="16"/>
      <c r="M28" s="188"/>
      <c r="N28" s="17"/>
      <c r="O28" s="17"/>
      <c r="P28" s="180"/>
    </row>
    <row r="29" customHeight="1" spans="1:35">
      <c r="A29" s="22"/>
      <c r="B29" s="22"/>
      <c r="C29" s="22"/>
      <c r="D29" s="186"/>
      <c r="E29" s="186"/>
      <c r="F29" s="187"/>
      <c r="G29" s="187"/>
      <c r="H29" s="173"/>
      <c r="I29" s="173"/>
      <c r="J29" s="17"/>
      <c r="K29" s="17"/>
      <c r="L29" s="16"/>
      <c r="M29" s="188"/>
      <c r="N29" s="17"/>
      <c r="O29" s="17"/>
      <c r="P29" s="180"/>
    </row>
    <row r="30" customHeight="1" spans="1:35">
      <c r="A30" s="22"/>
      <c r="B30" s="22"/>
      <c r="C30" s="22"/>
      <c r="D30" s="186"/>
      <c r="E30" s="186"/>
      <c r="F30" s="187"/>
      <c r="G30" s="187"/>
      <c r="H30" s="173"/>
      <c r="I30" s="173"/>
      <c r="J30" s="17"/>
      <c r="K30" s="17"/>
      <c r="L30" s="16"/>
      <c r="M30" s="188"/>
      <c r="N30" s="17"/>
      <c r="O30" s="17"/>
      <c r="P30" s="180"/>
    </row>
    <row r="31" customHeight="1" spans="1:35">
      <c r="A31" s="23" t="s">
        <v>65</v>
      </c>
      <c r="B31" s="191"/>
      <c r="C31" s="24"/>
      <c r="D31" s="22"/>
      <c r="E31" s="22"/>
      <c r="F31" s="173"/>
      <c r="G31" s="187"/>
      <c r="H31" s="187"/>
      <c r="I31" s="187"/>
      <c r="J31" s="17">
        <f>SUM(J7:J30)</f>
        <v>0</v>
      </c>
      <c r="K31" s="17">
        <f>SUM(K7:K30)</f>
        <v>0</v>
      </c>
      <c r="L31" s="16">
        <f>SUM(L7:L30)</f>
        <v>0</v>
      </c>
      <c r="M31" s="17"/>
      <c r="N31" s="17">
        <f>SUM(N7:N30)</f>
        <v>0</v>
      </c>
      <c r="O31" s="17">
        <f>IF(K31=0,0,ROUND((N31-K31)/K31*100,2))</f>
        <v>0</v>
      </c>
      <c r="P31" s="180"/>
    </row>
    <row r="32" customHeight="1" spans="1:35">
      <c r="A32" s="13" t="s">
        <v>66</v>
      </c>
      <c r="B32" s="192"/>
      <c r="C32" s="193"/>
      <c r="D32" s="194"/>
      <c r="E32" s="194"/>
      <c r="F32" s="17"/>
      <c r="G32" s="17"/>
      <c r="H32" s="17"/>
      <c r="I32" s="17"/>
      <c r="J32" s="17"/>
      <c r="K32" s="17"/>
      <c r="L32" s="195"/>
      <c r="M32" s="92"/>
      <c r="N32" s="92"/>
      <c r="O32" s="17"/>
      <c r="P32" s="92"/>
    </row>
    <row r="33" customHeight="1" spans="1:16">
      <c r="A33" s="23" t="s">
        <v>48</v>
      </c>
      <c r="B33" s="191"/>
      <c r="C33" s="24"/>
      <c r="D33" s="22"/>
      <c r="E33" s="22"/>
      <c r="F33" s="173"/>
      <c r="G33" s="187"/>
      <c r="H33" s="187"/>
      <c r="I33" s="187"/>
      <c r="J33" s="17">
        <f>J31-J32</f>
        <v>0</v>
      </c>
      <c r="K33" s="17">
        <f>K31-K32</f>
        <v>0</v>
      </c>
      <c r="L33" s="16">
        <f>L31-L32</f>
        <v>0</v>
      </c>
      <c r="M33" s="17">
        <f>M31-M32</f>
        <v>0</v>
      </c>
      <c r="N33" s="17">
        <f>N31-N32</f>
        <v>0</v>
      </c>
      <c r="O33" s="17">
        <f>IF(K33=0,0,ROUND((N33-K33)/K33*100,2))</f>
        <v>0</v>
      </c>
      <c r="P33" s="180"/>
    </row>
    <row r="34" customHeight="1" spans="1:16">
      <c r="A34" s="154" t="s">
        <v>67</v>
      </c>
      <c r="B34" s="26"/>
      <c r="C34" s="26"/>
      <c r="D34" s="26"/>
      <c r="E34" s="185"/>
      <c r="F34" s="185"/>
      <c r="K34" s="25" t="s">
        <v>68</v>
      </c>
      <c r="L34" s="26"/>
      <c r="M34" s="26"/>
      <c r="N34" s="26"/>
      <c r="O34" s="26"/>
      <c r="P34" s="26"/>
    </row>
    <row r="35" customHeight="1" spans="1:16">
      <c r="A35" s="27" t="s">
        <v>69</v>
      </c>
    </row>
    <row r="36" customHeight="1" spans="1:16">
      <c r="A36" s="196" t="s">
        <v>70</v>
      </c>
      <c r="B36" s="196"/>
    </row>
    <row r="37" customHeight="1" spans="1:16">
      <c r="L37" s="81"/>
    </row>
    <row r="38" customHeight="1" spans="1:16">
      <c r="N38" s="3">
        <v>43569600</v>
      </c>
    </row>
    <row r="41" customHeight="1" spans="1:16">
      <c r="N41" s="3" t="e">
        <f>N33+#REF!</f>
        <v>#REF!</v>
      </c>
    </row>
  </sheetData>
  <autoFilter xmlns:etc="http://www.wps.cn/officeDocument/2017/etCustomData" ref="A6:AI28" etc:filterBottomFollowUsedRange="0">
    <extLst/>
  </autoFilter>
  <mergeCells count="21">
    <mergeCell ref="O2:P2"/>
    <mergeCell ref="J5:K5"/>
    <mergeCell ref="L5:N5"/>
    <mergeCell ref="A31:C31"/>
    <mergeCell ref="A32:C32"/>
    <mergeCell ref="A33:C3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P5:P6"/>
    <mergeCell ref="V5:V6"/>
    <mergeCell ref="W5:W6"/>
    <mergeCell ref="X5:X6"/>
    <mergeCell ref="Y5:Y6"/>
  </mergeCells>
  <conditionalFormatting sqref="Q22">
    <cfRule type="duplicateValues" dxfId="0" priority="2"/>
  </conditionalFormatting>
  <conditionalFormatting sqref="R8:R22">
    <cfRule type="duplicateValues" dxfId="0" priority="1"/>
  </conditionalFormatting>
  <conditionalFormatting sqref="Q7:R7 Q8:Q21">
    <cfRule type="duplicateValues" dxfId="0" priority="3"/>
  </conditionalFormatting>
  <printOptions horizontalCentered="1"/>
  <pageMargins left="0.75" right="0.75" top="0.79" bottom="0.59" header="1.3" footer="0.51"/>
  <pageSetup paperSize="9" scale="88" fitToHeight="0" orientation="landscape" blackAndWhite="1"/>
  <headerFooter scaleWithDoc="0">
    <oddHeader>&amp;R&amp;"宋体,常规"&amp;10第&amp;"Arial Narrow,常规"&amp;P&amp;"宋体,常规"页，共&amp;"Arial Narrow,常规"&amp;N&amp;"宋体,常规"页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3"/>
  <sheetViews>
    <sheetView tabSelected="1" workbookViewId="0">
      <pane ySplit="6" topLeftCell="A417" activePane="bottomLeft" state="frozen"/>
      <selection/>
      <selection pane="bottomLeft" activeCell="P211" sqref="P211"/>
    </sheetView>
  </sheetViews>
  <sheetFormatPr defaultColWidth="9" defaultRowHeight="15.75" customHeight="1"/>
  <cols>
    <col min="1" max="1" width="4.5" style="3" customWidth="1"/>
    <col min="2" max="2" width="13.75" style="3" hidden="1" customWidth="1"/>
    <col min="3" max="3" width="20.6666666666667" style="3" customWidth="1"/>
    <col min="4" max="4" width="10.6666666666667" style="3" customWidth="1"/>
    <col min="5" max="5" width="14.9166666666667" style="3" customWidth="1"/>
    <col min="6" max="6" width="13.5833333333333" style="3" customWidth="1"/>
    <col min="7" max="7" width="5" style="3" customWidth="1"/>
    <col min="8" max="8" width="14.25" style="3" customWidth="1"/>
    <col min="9" max="9" width="14.4166666666667" style="3" customWidth="1"/>
    <col min="10" max="10" width="11.3333333333333" style="3" customWidth="1"/>
    <col min="11" max="11" width="15.375" style="3" customWidth="1"/>
    <col min="12" max="12" width="7.66666666666667" style="3" customWidth="1"/>
    <col min="13" max="13" width="7.41666666666667" style="3" customWidth="1"/>
    <col min="14" max="224" width="8.66666666666667" style="3"/>
    <col min="225" max="225" width="4.5" style="3" customWidth="1"/>
    <col min="226" max="226" width="16.5833333333333" style="3" customWidth="1"/>
    <col min="227" max="228" width="4.66666666666667" style="3" customWidth="1"/>
    <col min="229" max="229" width="14.9166666666667" style="3" customWidth="1"/>
    <col min="230" max="230" width="4.41666666666667" style="3" customWidth="1"/>
    <col min="231" max="231" width="4.91666666666667" style="3" customWidth="1"/>
    <col min="232" max="232" width="5" style="3" customWidth="1"/>
    <col min="233" max="233" width="8.41666666666667" style="3" customWidth="1"/>
    <col min="234" max="234" width="6.41666666666667" style="3" customWidth="1"/>
    <col min="235" max="238" width="10.0833333333333" style="3" customWidth="1"/>
    <col min="239" max="239" width="7.66666666666667" style="3" customWidth="1"/>
    <col min="240" max="240" width="10.4166666666667" style="3" customWidth="1"/>
    <col min="241" max="241" width="7.66666666666667" style="3" customWidth="1"/>
    <col min="242" max="242" width="5.66666666666667" style="3" customWidth="1"/>
    <col min="243" max="256" width="9" style="3" customWidth="1"/>
    <col min="257" max="480" width="8.66666666666667" style="3"/>
    <col min="481" max="481" width="4.5" style="3" customWidth="1"/>
    <col min="482" max="482" width="16.5833333333333" style="3" customWidth="1"/>
    <col min="483" max="484" width="4.66666666666667" style="3" customWidth="1"/>
    <col min="485" max="485" width="14.9166666666667" style="3" customWidth="1"/>
    <col min="486" max="486" width="4.41666666666667" style="3" customWidth="1"/>
    <col min="487" max="487" width="4.91666666666667" style="3" customWidth="1"/>
    <col min="488" max="488" width="5" style="3" customWidth="1"/>
    <col min="489" max="489" width="8.41666666666667" style="3" customWidth="1"/>
    <col min="490" max="490" width="6.41666666666667" style="3" customWidth="1"/>
    <col min="491" max="494" width="10.0833333333333" style="3" customWidth="1"/>
    <col min="495" max="495" width="7.66666666666667" style="3" customWidth="1"/>
    <col min="496" max="496" width="10.4166666666667" style="3" customWidth="1"/>
    <col min="497" max="497" width="7.66666666666667" style="3" customWidth="1"/>
    <col min="498" max="498" width="5.66666666666667" style="3" customWidth="1"/>
    <col min="499" max="512" width="9" style="3" customWidth="1"/>
    <col min="513" max="736" width="8.66666666666667" style="3"/>
    <col min="737" max="737" width="4.5" style="3" customWidth="1"/>
    <col min="738" max="738" width="16.5833333333333" style="3" customWidth="1"/>
    <col min="739" max="740" width="4.66666666666667" style="3" customWidth="1"/>
    <col min="741" max="741" width="14.9166666666667" style="3" customWidth="1"/>
    <col min="742" max="742" width="4.41666666666667" style="3" customWidth="1"/>
    <col min="743" max="743" width="4.91666666666667" style="3" customWidth="1"/>
    <col min="744" max="744" width="5" style="3" customWidth="1"/>
    <col min="745" max="745" width="8.41666666666667" style="3" customWidth="1"/>
    <col min="746" max="746" width="6.41666666666667" style="3" customWidth="1"/>
    <col min="747" max="750" width="10.0833333333333" style="3" customWidth="1"/>
    <col min="751" max="751" width="7.66666666666667" style="3" customWidth="1"/>
    <col min="752" max="752" width="10.4166666666667" style="3" customWidth="1"/>
    <col min="753" max="753" width="7.66666666666667" style="3" customWidth="1"/>
    <col min="754" max="754" width="5.66666666666667" style="3" customWidth="1"/>
    <col min="755" max="768" width="9" style="3" customWidth="1"/>
    <col min="769" max="992" width="8.66666666666667" style="3"/>
    <col min="993" max="993" width="4.5" style="3" customWidth="1"/>
    <col min="994" max="994" width="16.5833333333333" style="3" customWidth="1"/>
    <col min="995" max="996" width="4.66666666666667" style="3" customWidth="1"/>
    <col min="997" max="997" width="14.9166666666667" style="3" customWidth="1"/>
    <col min="998" max="998" width="4.41666666666667" style="3" customWidth="1"/>
    <col min="999" max="999" width="4.91666666666667" style="3" customWidth="1"/>
    <col min="1000" max="1000" width="5" style="3" customWidth="1"/>
    <col min="1001" max="1001" width="8.41666666666667" style="3" customWidth="1"/>
    <col min="1002" max="1002" width="6.41666666666667" style="3" customWidth="1"/>
    <col min="1003" max="1006" width="10.0833333333333" style="3" customWidth="1"/>
    <col min="1007" max="1007" width="7.66666666666667" style="3" customWidth="1"/>
    <col min="1008" max="1008" width="10.4166666666667" style="3" customWidth="1"/>
    <col min="1009" max="1009" width="7.66666666666667" style="3" customWidth="1"/>
    <col min="1010" max="1010" width="5.66666666666667" style="3" customWidth="1"/>
    <col min="1011" max="1024" width="9" style="3" customWidth="1"/>
    <col min="1025" max="1248" width="8.66666666666667" style="3"/>
    <col min="1249" max="1249" width="4.5" style="3" customWidth="1"/>
    <col min="1250" max="1250" width="16.5833333333333" style="3" customWidth="1"/>
    <col min="1251" max="1252" width="4.66666666666667" style="3" customWidth="1"/>
    <col min="1253" max="1253" width="14.9166666666667" style="3" customWidth="1"/>
    <col min="1254" max="1254" width="4.41666666666667" style="3" customWidth="1"/>
    <col min="1255" max="1255" width="4.91666666666667" style="3" customWidth="1"/>
    <col min="1256" max="1256" width="5" style="3" customWidth="1"/>
    <col min="1257" max="1257" width="8.41666666666667" style="3" customWidth="1"/>
    <col min="1258" max="1258" width="6.41666666666667" style="3" customWidth="1"/>
    <col min="1259" max="1262" width="10.0833333333333" style="3" customWidth="1"/>
    <col min="1263" max="1263" width="7.66666666666667" style="3" customWidth="1"/>
    <col min="1264" max="1264" width="10.4166666666667" style="3" customWidth="1"/>
    <col min="1265" max="1265" width="7.66666666666667" style="3" customWidth="1"/>
    <col min="1266" max="1266" width="5.66666666666667" style="3" customWidth="1"/>
    <col min="1267" max="1280" width="9" style="3" customWidth="1"/>
    <col min="1281" max="1504" width="8.66666666666667" style="3"/>
    <col min="1505" max="1505" width="4.5" style="3" customWidth="1"/>
    <col min="1506" max="1506" width="16.5833333333333" style="3" customWidth="1"/>
    <col min="1507" max="1508" width="4.66666666666667" style="3" customWidth="1"/>
    <col min="1509" max="1509" width="14.9166666666667" style="3" customWidth="1"/>
    <col min="1510" max="1510" width="4.41666666666667" style="3" customWidth="1"/>
    <col min="1511" max="1511" width="4.91666666666667" style="3" customWidth="1"/>
    <col min="1512" max="1512" width="5" style="3" customWidth="1"/>
    <col min="1513" max="1513" width="8.41666666666667" style="3" customWidth="1"/>
    <col min="1514" max="1514" width="6.41666666666667" style="3" customWidth="1"/>
    <col min="1515" max="1518" width="10.0833333333333" style="3" customWidth="1"/>
    <col min="1519" max="1519" width="7.66666666666667" style="3" customWidth="1"/>
    <col min="1520" max="1520" width="10.4166666666667" style="3" customWidth="1"/>
    <col min="1521" max="1521" width="7.66666666666667" style="3" customWidth="1"/>
    <col min="1522" max="1522" width="5.66666666666667" style="3" customWidth="1"/>
    <col min="1523" max="1536" width="9" style="3" customWidth="1"/>
    <col min="1537" max="1760" width="8.66666666666667" style="3"/>
    <col min="1761" max="1761" width="4.5" style="3" customWidth="1"/>
    <col min="1762" max="1762" width="16.5833333333333" style="3" customWidth="1"/>
    <col min="1763" max="1764" width="4.66666666666667" style="3" customWidth="1"/>
    <col min="1765" max="1765" width="14.9166666666667" style="3" customWidth="1"/>
    <col min="1766" max="1766" width="4.41666666666667" style="3" customWidth="1"/>
    <col min="1767" max="1767" width="4.91666666666667" style="3" customWidth="1"/>
    <col min="1768" max="1768" width="5" style="3" customWidth="1"/>
    <col min="1769" max="1769" width="8.41666666666667" style="3" customWidth="1"/>
    <col min="1770" max="1770" width="6.41666666666667" style="3" customWidth="1"/>
    <col min="1771" max="1774" width="10.0833333333333" style="3" customWidth="1"/>
    <col min="1775" max="1775" width="7.66666666666667" style="3" customWidth="1"/>
    <col min="1776" max="1776" width="10.4166666666667" style="3" customWidth="1"/>
    <col min="1777" max="1777" width="7.66666666666667" style="3" customWidth="1"/>
    <col min="1778" max="1778" width="5.66666666666667" style="3" customWidth="1"/>
    <col min="1779" max="1792" width="9" style="3" customWidth="1"/>
    <col min="1793" max="2016" width="8.66666666666667" style="3"/>
    <col min="2017" max="2017" width="4.5" style="3" customWidth="1"/>
    <col min="2018" max="2018" width="16.5833333333333" style="3" customWidth="1"/>
    <col min="2019" max="2020" width="4.66666666666667" style="3" customWidth="1"/>
    <col min="2021" max="2021" width="14.9166666666667" style="3" customWidth="1"/>
    <col min="2022" max="2022" width="4.41666666666667" style="3" customWidth="1"/>
    <col min="2023" max="2023" width="4.91666666666667" style="3" customWidth="1"/>
    <col min="2024" max="2024" width="5" style="3" customWidth="1"/>
    <col min="2025" max="2025" width="8.41666666666667" style="3" customWidth="1"/>
    <col min="2026" max="2026" width="6.41666666666667" style="3" customWidth="1"/>
    <col min="2027" max="2030" width="10.0833333333333" style="3" customWidth="1"/>
    <col min="2031" max="2031" width="7.66666666666667" style="3" customWidth="1"/>
    <col min="2032" max="2032" width="10.4166666666667" style="3" customWidth="1"/>
    <col min="2033" max="2033" width="7.66666666666667" style="3" customWidth="1"/>
    <col min="2034" max="2034" width="5.66666666666667" style="3" customWidth="1"/>
    <col min="2035" max="2048" width="9" style="3" customWidth="1"/>
    <col min="2049" max="2272" width="8.66666666666667" style="3"/>
    <col min="2273" max="2273" width="4.5" style="3" customWidth="1"/>
    <col min="2274" max="2274" width="16.5833333333333" style="3" customWidth="1"/>
    <col min="2275" max="2276" width="4.66666666666667" style="3" customWidth="1"/>
    <col min="2277" max="2277" width="14.9166666666667" style="3" customWidth="1"/>
    <col min="2278" max="2278" width="4.41666666666667" style="3" customWidth="1"/>
    <col min="2279" max="2279" width="4.91666666666667" style="3" customWidth="1"/>
    <col min="2280" max="2280" width="5" style="3" customWidth="1"/>
    <col min="2281" max="2281" width="8.41666666666667" style="3" customWidth="1"/>
    <col min="2282" max="2282" width="6.41666666666667" style="3" customWidth="1"/>
    <col min="2283" max="2286" width="10.0833333333333" style="3" customWidth="1"/>
    <col min="2287" max="2287" width="7.66666666666667" style="3" customWidth="1"/>
    <col min="2288" max="2288" width="10.4166666666667" style="3" customWidth="1"/>
    <col min="2289" max="2289" width="7.66666666666667" style="3" customWidth="1"/>
    <col min="2290" max="2290" width="5.66666666666667" style="3" customWidth="1"/>
    <col min="2291" max="2304" width="9" style="3" customWidth="1"/>
    <col min="2305" max="2528" width="8.66666666666667" style="3"/>
    <col min="2529" max="2529" width="4.5" style="3" customWidth="1"/>
    <col min="2530" max="2530" width="16.5833333333333" style="3" customWidth="1"/>
    <col min="2531" max="2532" width="4.66666666666667" style="3" customWidth="1"/>
    <col min="2533" max="2533" width="14.9166666666667" style="3" customWidth="1"/>
    <col min="2534" max="2534" width="4.41666666666667" style="3" customWidth="1"/>
    <col min="2535" max="2535" width="4.91666666666667" style="3" customWidth="1"/>
    <col min="2536" max="2536" width="5" style="3" customWidth="1"/>
    <col min="2537" max="2537" width="8.41666666666667" style="3" customWidth="1"/>
    <col min="2538" max="2538" width="6.41666666666667" style="3" customWidth="1"/>
    <col min="2539" max="2542" width="10.0833333333333" style="3" customWidth="1"/>
    <col min="2543" max="2543" width="7.66666666666667" style="3" customWidth="1"/>
    <col min="2544" max="2544" width="10.4166666666667" style="3" customWidth="1"/>
    <col min="2545" max="2545" width="7.66666666666667" style="3" customWidth="1"/>
    <col min="2546" max="2546" width="5.66666666666667" style="3" customWidth="1"/>
    <col min="2547" max="2560" width="9" style="3" customWidth="1"/>
    <col min="2561" max="2784" width="8.66666666666667" style="3"/>
    <col min="2785" max="2785" width="4.5" style="3" customWidth="1"/>
    <col min="2786" max="2786" width="16.5833333333333" style="3" customWidth="1"/>
    <col min="2787" max="2788" width="4.66666666666667" style="3" customWidth="1"/>
    <col min="2789" max="2789" width="14.9166666666667" style="3" customWidth="1"/>
    <col min="2790" max="2790" width="4.41666666666667" style="3" customWidth="1"/>
    <col min="2791" max="2791" width="4.91666666666667" style="3" customWidth="1"/>
    <col min="2792" max="2792" width="5" style="3" customWidth="1"/>
    <col min="2793" max="2793" width="8.41666666666667" style="3" customWidth="1"/>
    <col min="2794" max="2794" width="6.41666666666667" style="3" customWidth="1"/>
    <col min="2795" max="2798" width="10.0833333333333" style="3" customWidth="1"/>
    <col min="2799" max="2799" width="7.66666666666667" style="3" customWidth="1"/>
    <col min="2800" max="2800" width="10.4166666666667" style="3" customWidth="1"/>
    <col min="2801" max="2801" width="7.66666666666667" style="3" customWidth="1"/>
    <col min="2802" max="2802" width="5.66666666666667" style="3" customWidth="1"/>
    <col min="2803" max="2816" width="9" style="3" customWidth="1"/>
    <col min="2817" max="3040" width="8.66666666666667" style="3"/>
    <col min="3041" max="3041" width="4.5" style="3" customWidth="1"/>
    <col min="3042" max="3042" width="16.5833333333333" style="3" customWidth="1"/>
    <col min="3043" max="3044" width="4.66666666666667" style="3" customWidth="1"/>
    <col min="3045" max="3045" width="14.9166666666667" style="3" customWidth="1"/>
    <col min="3046" max="3046" width="4.41666666666667" style="3" customWidth="1"/>
    <col min="3047" max="3047" width="4.91666666666667" style="3" customWidth="1"/>
    <col min="3048" max="3048" width="5" style="3" customWidth="1"/>
    <col min="3049" max="3049" width="8.41666666666667" style="3" customWidth="1"/>
    <col min="3050" max="3050" width="6.41666666666667" style="3" customWidth="1"/>
    <col min="3051" max="3054" width="10.0833333333333" style="3" customWidth="1"/>
    <col min="3055" max="3055" width="7.66666666666667" style="3" customWidth="1"/>
    <col min="3056" max="3056" width="10.4166666666667" style="3" customWidth="1"/>
    <col min="3057" max="3057" width="7.66666666666667" style="3" customWidth="1"/>
    <col min="3058" max="3058" width="5.66666666666667" style="3" customWidth="1"/>
    <col min="3059" max="3072" width="9" style="3" customWidth="1"/>
    <col min="3073" max="3296" width="8.66666666666667" style="3"/>
    <col min="3297" max="3297" width="4.5" style="3" customWidth="1"/>
    <col min="3298" max="3298" width="16.5833333333333" style="3" customWidth="1"/>
    <col min="3299" max="3300" width="4.66666666666667" style="3" customWidth="1"/>
    <col min="3301" max="3301" width="14.9166666666667" style="3" customWidth="1"/>
    <col min="3302" max="3302" width="4.41666666666667" style="3" customWidth="1"/>
    <col min="3303" max="3303" width="4.91666666666667" style="3" customWidth="1"/>
    <col min="3304" max="3304" width="5" style="3" customWidth="1"/>
    <col min="3305" max="3305" width="8.41666666666667" style="3" customWidth="1"/>
    <col min="3306" max="3306" width="6.41666666666667" style="3" customWidth="1"/>
    <col min="3307" max="3310" width="10.0833333333333" style="3" customWidth="1"/>
    <col min="3311" max="3311" width="7.66666666666667" style="3" customWidth="1"/>
    <col min="3312" max="3312" width="10.4166666666667" style="3" customWidth="1"/>
    <col min="3313" max="3313" width="7.66666666666667" style="3" customWidth="1"/>
    <col min="3314" max="3314" width="5.66666666666667" style="3" customWidth="1"/>
    <col min="3315" max="3328" width="9" style="3" customWidth="1"/>
    <col min="3329" max="3552" width="8.66666666666667" style="3"/>
    <col min="3553" max="3553" width="4.5" style="3" customWidth="1"/>
    <col min="3554" max="3554" width="16.5833333333333" style="3" customWidth="1"/>
    <col min="3555" max="3556" width="4.66666666666667" style="3" customWidth="1"/>
    <col min="3557" max="3557" width="14.9166666666667" style="3" customWidth="1"/>
    <col min="3558" max="3558" width="4.41666666666667" style="3" customWidth="1"/>
    <col min="3559" max="3559" width="4.91666666666667" style="3" customWidth="1"/>
    <col min="3560" max="3560" width="5" style="3" customWidth="1"/>
    <col min="3561" max="3561" width="8.41666666666667" style="3" customWidth="1"/>
    <col min="3562" max="3562" width="6.41666666666667" style="3" customWidth="1"/>
    <col min="3563" max="3566" width="10.0833333333333" style="3" customWidth="1"/>
    <col min="3567" max="3567" width="7.66666666666667" style="3" customWidth="1"/>
    <col min="3568" max="3568" width="10.4166666666667" style="3" customWidth="1"/>
    <col min="3569" max="3569" width="7.66666666666667" style="3" customWidth="1"/>
    <col min="3570" max="3570" width="5.66666666666667" style="3" customWidth="1"/>
    <col min="3571" max="3584" width="9" style="3" customWidth="1"/>
    <col min="3585" max="3808" width="8.66666666666667" style="3"/>
    <col min="3809" max="3809" width="4.5" style="3" customWidth="1"/>
    <col min="3810" max="3810" width="16.5833333333333" style="3" customWidth="1"/>
    <col min="3811" max="3812" width="4.66666666666667" style="3" customWidth="1"/>
    <col min="3813" max="3813" width="14.9166666666667" style="3" customWidth="1"/>
    <col min="3814" max="3814" width="4.41666666666667" style="3" customWidth="1"/>
    <col min="3815" max="3815" width="4.91666666666667" style="3" customWidth="1"/>
    <col min="3816" max="3816" width="5" style="3" customWidth="1"/>
    <col min="3817" max="3817" width="8.41666666666667" style="3" customWidth="1"/>
    <col min="3818" max="3818" width="6.41666666666667" style="3" customWidth="1"/>
    <col min="3819" max="3822" width="10.0833333333333" style="3" customWidth="1"/>
    <col min="3823" max="3823" width="7.66666666666667" style="3" customWidth="1"/>
    <col min="3824" max="3824" width="10.4166666666667" style="3" customWidth="1"/>
    <col min="3825" max="3825" width="7.66666666666667" style="3" customWidth="1"/>
    <col min="3826" max="3826" width="5.66666666666667" style="3" customWidth="1"/>
    <col min="3827" max="3840" width="9" style="3" customWidth="1"/>
    <col min="3841" max="4064" width="8.66666666666667" style="3"/>
    <col min="4065" max="4065" width="4.5" style="3" customWidth="1"/>
    <col min="4066" max="4066" width="16.5833333333333" style="3" customWidth="1"/>
    <col min="4067" max="4068" width="4.66666666666667" style="3" customWidth="1"/>
    <col min="4069" max="4069" width="14.9166666666667" style="3" customWidth="1"/>
    <col min="4070" max="4070" width="4.41666666666667" style="3" customWidth="1"/>
    <col min="4071" max="4071" width="4.91666666666667" style="3" customWidth="1"/>
    <col min="4072" max="4072" width="5" style="3" customWidth="1"/>
    <col min="4073" max="4073" width="8.41666666666667" style="3" customWidth="1"/>
    <col min="4074" max="4074" width="6.41666666666667" style="3" customWidth="1"/>
    <col min="4075" max="4078" width="10.0833333333333" style="3" customWidth="1"/>
    <col min="4079" max="4079" width="7.66666666666667" style="3" customWidth="1"/>
    <col min="4080" max="4080" width="10.4166666666667" style="3" customWidth="1"/>
    <col min="4081" max="4081" width="7.66666666666667" style="3" customWidth="1"/>
    <col min="4082" max="4082" width="5.66666666666667" style="3" customWidth="1"/>
    <col min="4083" max="4096" width="9" style="3" customWidth="1"/>
    <col min="4097" max="4320" width="8.66666666666667" style="3"/>
    <col min="4321" max="4321" width="4.5" style="3" customWidth="1"/>
    <col min="4322" max="4322" width="16.5833333333333" style="3" customWidth="1"/>
    <col min="4323" max="4324" width="4.66666666666667" style="3" customWidth="1"/>
    <col min="4325" max="4325" width="14.9166666666667" style="3" customWidth="1"/>
    <col min="4326" max="4326" width="4.41666666666667" style="3" customWidth="1"/>
    <col min="4327" max="4327" width="4.91666666666667" style="3" customWidth="1"/>
    <col min="4328" max="4328" width="5" style="3" customWidth="1"/>
    <col min="4329" max="4329" width="8.41666666666667" style="3" customWidth="1"/>
    <col min="4330" max="4330" width="6.41666666666667" style="3" customWidth="1"/>
    <col min="4331" max="4334" width="10.0833333333333" style="3" customWidth="1"/>
    <col min="4335" max="4335" width="7.66666666666667" style="3" customWidth="1"/>
    <col min="4336" max="4336" width="10.4166666666667" style="3" customWidth="1"/>
    <col min="4337" max="4337" width="7.66666666666667" style="3" customWidth="1"/>
    <col min="4338" max="4338" width="5.66666666666667" style="3" customWidth="1"/>
    <col min="4339" max="4352" width="9" style="3" customWidth="1"/>
    <col min="4353" max="4576" width="8.66666666666667" style="3"/>
    <col min="4577" max="4577" width="4.5" style="3" customWidth="1"/>
    <col min="4578" max="4578" width="16.5833333333333" style="3" customWidth="1"/>
    <col min="4579" max="4580" width="4.66666666666667" style="3" customWidth="1"/>
    <col min="4581" max="4581" width="14.9166666666667" style="3" customWidth="1"/>
    <col min="4582" max="4582" width="4.41666666666667" style="3" customWidth="1"/>
    <col min="4583" max="4583" width="4.91666666666667" style="3" customWidth="1"/>
    <col min="4584" max="4584" width="5" style="3" customWidth="1"/>
    <col min="4585" max="4585" width="8.41666666666667" style="3" customWidth="1"/>
    <col min="4586" max="4586" width="6.41666666666667" style="3" customWidth="1"/>
    <col min="4587" max="4590" width="10.0833333333333" style="3" customWidth="1"/>
    <col min="4591" max="4591" width="7.66666666666667" style="3" customWidth="1"/>
    <col min="4592" max="4592" width="10.4166666666667" style="3" customWidth="1"/>
    <col min="4593" max="4593" width="7.66666666666667" style="3" customWidth="1"/>
    <col min="4594" max="4594" width="5.66666666666667" style="3" customWidth="1"/>
    <col min="4595" max="4608" width="9" style="3" customWidth="1"/>
    <col min="4609" max="4832" width="8.66666666666667" style="3"/>
    <col min="4833" max="4833" width="4.5" style="3" customWidth="1"/>
    <col min="4834" max="4834" width="16.5833333333333" style="3" customWidth="1"/>
    <col min="4835" max="4836" width="4.66666666666667" style="3" customWidth="1"/>
    <col min="4837" max="4837" width="14.9166666666667" style="3" customWidth="1"/>
    <col min="4838" max="4838" width="4.41666666666667" style="3" customWidth="1"/>
    <col min="4839" max="4839" width="4.91666666666667" style="3" customWidth="1"/>
    <col min="4840" max="4840" width="5" style="3" customWidth="1"/>
    <col min="4841" max="4841" width="8.41666666666667" style="3" customWidth="1"/>
    <col min="4842" max="4842" width="6.41666666666667" style="3" customWidth="1"/>
    <col min="4843" max="4846" width="10.0833333333333" style="3" customWidth="1"/>
    <col min="4847" max="4847" width="7.66666666666667" style="3" customWidth="1"/>
    <col min="4848" max="4848" width="10.4166666666667" style="3" customWidth="1"/>
    <col min="4849" max="4849" width="7.66666666666667" style="3" customWidth="1"/>
    <col min="4850" max="4850" width="5.66666666666667" style="3" customWidth="1"/>
    <col min="4851" max="4864" width="9" style="3" customWidth="1"/>
    <col min="4865" max="5088" width="8.66666666666667" style="3"/>
    <col min="5089" max="5089" width="4.5" style="3" customWidth="1"/>
    <col min="5090" max="5090" width="16.5833333333333" style="3" customWidth="1"/>
    <col min="5091" max="5092" width="4.66666666666667" style="3" customWidth="1"/>
    <col min="5093" max="5093" width="14.9166666666667" style="3" customWidth="1"/>
    <col min="5094" max="5094" width="4.41666666666667" style="3" customWidth="1"/>
    <col min="5095" max="5095" width="4.91666666666667" style="3" customWidth="1"/>
    <col min="5096" max="5096" width="5" style="3" customWidth="1"/>
    <col min="5097" max="5097" width="8.41666666666667" style="3" customWidth="1"/>
    <col min="5098" max="5098" width="6.41666666666667" style="3" customWidth="1"/>
    <col min="5099" max="5102" width="10.0833333333333" style="3" customWidth="1"/>
    <col min="5103" max="5103" width="7.66666666666667" style="3" customWidth="1"/>
    <col min="5104" max="5104" width="10.4166666666667" style="3" customWidth="1"/>
    <col min="5105" max="5105" width="7.66666666666667" style="3" customWidth="1"/>
    <col min="5106" max="5106" width="5.66666666666667" style="3" customWidth="1"/>
    <col min="5107" max="5120" width="9" style="3" customWidth="1"/>
    <col min="5121" max="5344" width="8.66666666666667" style="3"/>
    <col min="5345" max="5345" width="4.5" style="3" customWidth="1"/>
    <col min="5346" max="5346" width="16.5833333333333" style="3" customWidth="1"/>
    <col min="5347" max="5348" width="4.66666666666667" style="3" customWidth="1"/>
    <col min="5349" max="5349" width="14.9166666666667" style="3" customWidth="1"/>
    <col min="5350" max="5350" width="4.41666666666667" style="3" customWidth="1"/>
    <col min="5351" max="5351" width="4.91666666666667" style="3" customWidth="1"/>
    <col min="5352" max="5352" width="5" style="3" customWidth="1"/>
    <col min="5353" max="5353" width="8.41666666666667" style="3" customWidth="1"/>
    <col min="5354" max="5354" width="6.41666666666667" style="3" customWidth="1"/>
    <col min="5355" max="5358" width="10.0833333333333" style="3" customWidth="1"/>
    <col min="5359" max="5359" width="7.66666666666667" style="3" customWidth="1"/>
    <col min="5360" max="5360" width="10.4166666666667" style="3" customWidth="1"/>
    <col min="5361" max="5361" width="7.66666666666667" style="3" customWidth="1"/>
    <col min="5362" max="5362" width="5.66666666666667" style="3" customWidth="1"/>
    <col min="5363" max="5376" width="9" style="3" customWidth="1"/>
    <col min="5377" max="5600" width="8.66666666666667" style="3"/>
    <col min="5601" max="5601" width="4.5" style="3" customWidth="1"/>
    <col min="5602" max="5602" width="16.5833333333333" style="3" customWidth="1"/>
    <col min="5603" max="5604" width="4.66666666666667" style="3" customWidth="1"/>
    <col min="5605" max="5605" width="14.9166666666667" style="3" customWidth="1"/>
    <col min="5606" max="5606" width="4.41666666666667" style="3" customWidth="1"/>
    <col min="5607" max="5607" width="4.91666666666667" style="3" customWidth="1"/>
    <col min="5608" max="5608" width="5" style="3" customWidth="1"/>
    <col min="5609" max="5609" width="8.41666666666667" style="3" customWidth="1"/>
    <col min="5610" max="5610" width="6.41666666666667" style="3" customWidth="1"/>
    <col min="5611" max="5614" width="10.0833333333333" style="3" customWidth="1"/>
    <col min="5615" max="5615" width="7.66666666666667" style="3" customWidth="1"/>
    <col min="5616" max="5616" width="10.4166666666667" style="3" customWidth="1"/>
    <col min="5617" max="5617" width="7.66666666666667" style="3" customWidth="1"/>
    <col min="5618" max="5618" width="5.66666666666667" style="3" customWidth="1"/>
    <col min="5619" max="5632" width="9" style="3" customWidth="1"/>
    <col min="5633" max="5856" width="8.66666666666667" style="3"/>
    <col min="5857" max="5857" width="4.5" style="3" customWidth="1"/>
    <col min="5858" max="5858" width="16.5833333333333" style="3" customWidth="1"/>
    <col min="5859" max="5860" width="4.66666666666667" style="3" customWidth="1"/>
    <col min="5861" max="5861" width="14.9166666666667" style="3" customWidth="1"/>
    <col min="5862" max="5862" width="4.41666666666667" style="3" customWidth="1"/>
    <col min="5863" max="5863" width="4.91666666666667" style="3" customWidth="1"/>
    <col min="5864" max="5864" width="5" style="3" customWidth="1"/>
    <col min="5865" max="5865" width="8.41666666666667" style="3" customWidth="1"/>
    <col min="5866" max="5866" width="6.41666666666667" style="3" customWidth="1"/>
    <col min="5867" max="5870" width="10.0833333333333" style="3" customWidth="1"/>
    <col min="5871" max="5871" width="7.66666666666667" style="3" customWidth="1"/>
    <col min="5872" max="5872" width="10.4166666666667" style="3" customWidth="1"/>
    <col min="5873" max="5873" width="7.66666666666667" style="3" customWidth="1"/>
    <col min="5874" max="5874" width="5.66666666666667" style="3" customWidth="1"/>
    <col min="5875" max="5888" width="9" style="3" customWidth="1"/>
    <col min="5889" max="6112" width="8.66666666666667" style="3"/>
    <col min="6113" max="6113" width="4.5" style="3" customWidth="1"/>
    <col min="6114" max="6114" width="16.5833333333333" style="3" customWidth="1"/>
    <col min="6115" max="6116" width="4.66666666666667" style="3" customWidth="1"/>
    <col min="6117" max="6117" width="14.9166666666667" style="3" customWidth="1"/>
    <col min="6118" max="6118" width="4.41666666666667" style="3" customWidth="1"/>
    <col min="6119" max="6119" width="4.91666666666667" style="3" customWidth="1"/>
    <col min="6120" max="6120" width="5" style="3" customWidth="1"/>
    <col min="6121" max="6121" width="8.41666666666667" style="3" customWidth="1"/>
    <col min="6122" max="6122" width="6.41666666666667" style="3" customWidth="1"/>
    <col min="6123" max="6126" width="10.0833333333333" style="3" customWidth="1"/>
    <col min="6127" max="6127" width="7.66666666666667" style="3" customWidth="1"/>
    <col min="6128" max="6128" width="10.4166666666667" style="3" customWidth="1"/>
    <col min="6129" max="6129" width="7.66666666666667" style="3" customWidth="1"/>
    <col min="6130" max="6130" width="5.66666666666667" style="3" customWidth="1"/>
    <col min="6131" max="6144" width="9" style="3" customWidth="1"/>
    <col min="6145" max="6368" width="8.66666666666667" style="3"/>
    <col min="6369" max="6369" width="4.5" style="3" customWidth="1"/>
    <col min="6370" max="6370" width="16.5833333333333" style="3" customWidth="1"/>
    <col min="6371" max="6372" width="4.66666666666667" style="3" customWidth="1"/>
    <col min="6373" max="6373" width="14.9166666666667" style="3" customWidth="1"/>
    <col min="6374" max="6374" width="4.41666666666667" style="3" customWidth="1"/>
    <col min="6375" max="6375" width="4.91666666666667" style="3" customWidth="1"/>
    <col min="6376" max="6376" width="5" style="3" customWidth="1"/>
    <col min="6377" max="6377" width="8.41666666666667" style="3" customWidth="1"/>
    <col min="6378" max="6378" width="6.41666666666667" style="3" customWidth="1"/>
    <col min="6379" max="6382" width="10.0833333333333" style="3" customWidth="1"/>
    <col min="6383" max="6383" width="7.66666666666667" style="3" customWidth="1"/>
    <col min="6384" max="6384" width="10.4166666666667" style="3" customWidth="1"/>
    <col min="6385" max="6385" width="7.66666666666667" style="3" customWidth="1"/>
    <col min="6386" max="6386" width="5.66666666666667" style="3" customWidth="1"/>
    <col min="6387" max="6400" width="9" style="3" customWidth="1"/>
    <col min="6401" max="6624" width="8.66666666666667" style="3"/>
    <col min="6625" max="6625" width="4.5" style="3" customWidth="1"/>
    <col min="6626" max="6626" width="16.5833333333333" style="3" customWidth="1"/>
    <col min="6627" max="6628" width="4.66666666666667" style="3" customWidth="1"/>
    <col min="6629" max="6629" width="14.9166666666667" style="3" customWidth="1"/>
    <col min="6630" max="6630" width="4.41666666666667" style="3" customWidth="1"/>
    <col min="6631" max="6631" width="4.91666666666667" style="3" customWidth="1"/>
    <col min="6632" max="6632" width="5" style="3" customWidth="1"/>
    <col min="6633" max="6633" width="8.41666666666667" style="3" customWidth="1"/>
    <col min="6634" max="6634" width="6.41666666666667" style="3" customWidth="1"/>
    <col min="6635" max="6638" width="10.0833333333333" style="3" customWidth="1"/>
    <col min="6639" max="6639" width="7.66666666666667" style="3" customWidth="1"/>
    <col min="6640" max="6640" width="10.4166666666667" style="3" customWidth="1"/>
    <col min="6641" max="6641" width="7.66666666666667" style="3" customWidth="1"/>
    <col min="6642" max="6642" width="5.66666666666667" style="3" customWidth="1"/>
    <col min="6643" max="6656" width="9" style="3" customWidth="1"/>
    <col min="6657" max="6880" width="8.66666666666667" style="3"/>
    <col min="6881" max="6881" width="4.5" style="3" customWidth="1"/>
    <col min="6882" max="6882" width="16.5833333333333" style="3" customWidth="1"/>
    <col min="6883" max="6884" width="4.66666666666667" style="3" customWidth="1"/>
    <col min="6885" max="6885" width="14.9166666666667" style="3" customWidth="1"/>
    <col min="6886" max="6886" width="4.41666666666667" style="3" customWidth="1"/>
    <col min="6887" max="6887" width="4.91666666666667" style="3" customWidth="1"/>
    <col min="6888" max="6888" width="5" style="3" customWidth="1"/>
    <col min="6889" max="6889" width="8.41666666666667" style="3" customWidth="1"/>
    <col min="6890" max="6890" width="6.41666666666667" style="3" customWidth="1"/>
    <col min="6891" max="6894" width="10.0833333333333" style="3" customWidth="1"/>
    <col min="6895" max="6895" width="7.66666666666667" style="3" customWidth="1"/>
    <col min="6896" max="6896" width="10.4166666666667" style="3" customWidth="1"/>
    <col min="6897" max="6897" width="7.66666666666667" style="3" customWidth="1"/>
    <col min="6898" max="6898" width="5.66666666666667" style="3" customWidth="1"/>
    <col min="6899" max="6912" width="9" style="3" customWidth="1"/>
    <col min="6913" max="7136" width="8.66666666666667" style="3"/>
    <col min="7137" max="7137" width="4.5" style="3" customWidth="1"/>
    <col min="7138" max="7138" width="16.5833333333333" style="3" customWidth="1"/>
    <col min="7139" max="7140" width="4.66666666666667" style="3" customWidth="1"/>
    <col min="7141" max="7141" width="14.9166666666667" style="3" customWidth="1"/>
    <col min="7142" max="7142" width="4.41666666666667" style="3" customWidth="1"/>
    <col min="7143" max="7143" width="4.91666666666667" style="3" customWidth="1"/>
    <col min="7144" max="7144" width="5" style="3" customWidth="1"/>
    <col min="7145" max="7145" width="8.41666666666667" style="3" customWidth="1"/>
    <col min="7146" max="7146" width="6.41666666666667" style="3" customWidth="1"/>
    <col min="7147" max="7150" width="10.0833333333333" style="3" customWidth="1"/>
    <col min="7151" max="7151" width="7.66666666666667" style="3" customWidth="1"/>
    <col min="7152" max="7152" width="10.4166666666667" style="3" customWidth="1"/>
    <col min="7153" max="7153" width="7.66666666666667" style="3" customWidth="1"/>
    <col min="7154" max="7154" width="5.66666666666667" style="3" customWidth="1"/>
    <col min="7155" max="7168" width="9" style="3" customWidth="1"/>
    <col min="7169" max="7392" width="8.66666666666667" style="3"/>
    <col min="7393" max="7393" width="4.5" style="3" customWidth="1"/>
    <col min="7394" max="7394" width="16.5833333333333" style="3" customWidth="1"/>
    <col min="7395" max="7396" width="4.66666666666667" style="3" customWidth="1"/>
    <col min="7397" max="7397" width="14.9166666666667" style="3" customWidth="1"/>
    <col min="7398" max="7398" width="4.41666666666667" style="3" customWidth="1"/>
    <col min="7399" max="7399" width="4.91666666666667" style="3" customWidth="1"/>
    <col min="7400" max="7400" width="5" style="3" customWidth="1"/>
    <col min="7401" max="7401" width="8.41666666666667" style="3" customWidth="1"/>
    <col min="7402" max="7402" width="6.41666666666667" style="3" customWidth="1"/>
    <col min="7403" max="7406" width="10.0833333333333" style="3" customWidth="1"/>
    <col min="7407" max="7407" width="7.66666666666667" style="3" customWidth="1"/>
    <col min="7408" max="7408" width="10.4166666666667" style="3" customWidth="1"/>
    <col min="7409" max="7409" width="7.66666666666667" style="3" customWidth="1"/>
    <col min="7410" max="7410" width="5.66666666666667" style="3" customWidth="1"/>
    <col min="7411" max="7424" width="9" style="3" customWidth="1"/>
    <col min="7425" max="7648" width="8.66666666666667" style="3"/>
    <col min="7649" max="7649" width="4.5" style="3" customWidth="1"/>
    <col min="7650" max="7650" width="16.5833333333333" style="3" customWidth="1"/>
    <col min="7651" max="7652" width="4.66666666666667" style="3" customWidth="1"/>
    <col min="7653" max="7653" width="14.9166666666667" style="3" customWidth="1"/>
    <col min="7654" max="7654" width="4.41666666666667" style="3" customWidth="1"/>
    <col min="7655" max="7655" width="4.91666666666667" style="3" customWidth="1"/>
    <col min="7656" max="7656" width="5" style="3" customWidth="1"/>
    <col min="7657" max="7657" width="8.41666666666667" style="3" customWidth="1"/>
    <col min="7658" max="7658" width="6.41666666666667" style="3" customWidth="1"/>
    <col min="7659" max="7662" width="10.0833333333333" style="3" customWidth="1"/>
    <col min="7663" max="7663" width="7.66666666666667" style="3" customWidth="1"/>
    <col min="7664" max="7664" width="10.4166666666667" style="3" customWidth="1"/>
    <col min="7665" max="7665" width="7.66666666666667" style="3" customWidth="1"/>
    <col min="7666" max="7666" width="5.66666666666667" style="3" customWidth="1"/>
    <col min="7667" max="7680" width="9" style="3" customWidth="1"/>
    <col min="7681" max="7904" width="8.66666666666667" style="3"/>
    <col min="7905" max="7905" width="4.5" style="3" customWidth="1"/>
    <col min="7906" max="7906" width="16.5833333333333" style="3" customWidth="1"/>
    <col min="7907" max="7908" width="4.66666666666667" style="3" customWidth="1"/>
    <col min="7909" max="7909" width="14.9166666666667" style="3" customWidth="1"/>
    <col min="7910" max="7910" width="4.41666666666667" style="3" customWidth="1"/>
    <col min="7911" max="7911" width="4.91666666666667" style="3" customWidth="1"/>
    <col min="7912" max="7912" width="5" style="3" customWidth="1"/>
    <col min="7913" max="7913" width="8.41666666666667" style="3" customWidth="1"/>
    <col min="7914" max="7914" width="6.41666666666667" style="3" customWidth="1"/>
    <col min="7915" max="7918" width="10.0833333333333" style="3" customWidth="1"/>
    <col min="7919" max="7919" width="7.66666666666667" style="3" customWidth="1"/>
    <col min="7920" max="7920" width="10.4166666666667" style="3" customWidth="1"/>
    <col min="7921" max="7921" width="7.66666666666667" style="3" customWidth="1"/>
    <col min="7922" max="7922" width="5.66666666666667" style="3" customWidth="1"/>
    <col min="7923" max="7936" width="9" style="3" customWidth="1"/>
    <col min="7937" max="8160" width="8.66666666666667" style="3"/>
    <col min="8161" max="8161" width="4.5" style="3" customWidth="1"/>
    <col min="8162" max="8162" width="16.5833333333333" style="3" customWidth="1"/>
    <col min="8163" max="8164" width="4.66666666666667" style="3" customWidth="1"/>
    <col min="8165" max="8165" width="14.9166666666667" style="3" customWidth="1"/>
    <col min="8166" max="8166" width="4.41666666666667" style="3" customWidth="1"/>
    <col min="8167" max="8167" width="4.91666666666667" style="3" customWidth="1"/>
    <col min="8168" max="8168" width="5" style="3" customWidth="1"/>
    <col min="8169" max="8169" width="8.41666666666667" style="3" customWidth="1"/>
    <col min="8170" max="8170" width="6.41666666666667" style="3" customWidth="1"/>
    <col min="8171" max="8174" width="10.0833333333333" style="3" customWidth="1"/>
    <col min="8175" max="8175" width="7.66666666666667" style="3" customWidth="1"/>
    <col min="8176" max="8176" width="10.4166666666667" style="3" customWidth="1"/>
    <col min="8177" max="8177" width="7.66666666666667" style="3" customWidth="1"/>
    <col min="8178" max="8178" width="5.66666666666667" style="3" customWidth="1"/>
    <col min="8179" max="8192" width="9" style="3" customWidth="1"/>
    <col min="8193" max="8416" width="8.66666666666667" style="3"/>
    <col min="8417" max="8417" width="4.5" style="3" customWidth="1"/>
    <col min="8418" max="8418" width="16.5833333333333" style="3" customWidth="1"/>
    <col min="8419" max="8420" width="4.66666666666667" style="3" customWidth="1"/>
    <col min="8421" max="8421" width="14.9166666666667" style="3" customWidth="1"/>
    <col min="8422" max="8422" width="4.41666666666667" style="3" customWidth="1"/>
    <col min="8423" max="8423" width="4.91666666666667" style="3" customWidth="1"/>
    <col min="8424" max="8424" width="5" style="3" customWidth="1"/>
    <col min="8425" max="8425" width="8.41666666666667" style="3" customWidth="1"/>
    <col min="8426" max="8426" width="6.41666666666667" style="3" customWidth="1"/>
    <col min="8427" max="8430" width="10.0833333333333" style="3" customWidth="1"/>
    <col min="8431" max="8431" width="7.66666666666667" style="3" customWidth="1"/>
    <col min="8432" max="8432" width="10.4166666666667" style="3" customWidth="1"/>
    <col min="8433" max="8433" width="7.66666666666667" style="3" customWidth="1"/>
    <col min="8434" max="8434" width="5.66666666666667" style="3" customWidth="1"/>
    <col min="8435" max="8448" width="9" style="3" customWidth="1"/>
    <col min="8449" max="8672" width="8.66666666666667" style="3"/>
    <col min="8673" max="8673" width="4.5" style="3" customWidth="1"/>
    <col min="8674" max="8674" width="16.5833333333333" style="3" customWidth="1"/>
    <col min="8675" max="8676" width="4.66666666666667" style="3" customWidth="1"/>
    <col min="8677" max="8677" width="14.9166666666667" style="3" customWidth="1"/>
    <col min="8678" max="8678" width="4.41666666666667" style="3" customWidth="1"/>
    <col min="8679" max="8679" width="4.91666666666667" style="3" customWidth="1"/>
    <col min="8680" max="8680" width="5" style="3" customWidth="1"/>
    <col min="8681" max="8681" width="8.41666666666667" style="3" customWidth="1"/>
    <col min="8682" max="8682" width="6.41666666666667" style="3" customWidth="1"/>
    <col min="8683" max="8686" width="10.0833333333333" style="3" customWidth="1"/>
    <col min="8687" max="8687" width="7.66666666666667" style="3" customWidth="1"/>
    <col min="8688" max="8688" width="10.4166666666667" style="3" customWidth="1"/>
    <col min="8689" max="8689" width="7.66666666666667" style="3" customWidth="1"/>
    <col min="8690" max="8690" width="5.66666666666667" style="3" customWidth="1"/>
    <col min="8691" max="8704" width="9" style="3" customWidth="1"/>
    <col min="8705" max="8928" width="8.66666666666667" style="3"/>
    <col min="8929" max="8929" width="4.5" style="3" customWidth="1"/>
    <col min="8930" max="8930" width="16.5833333333333" style="3" customWidth="1"/>
    <col min="8931" max="8932" width="4.66666666666667" style="3" customWidth="1"/>
    <col min="8933" max="8933" width="14.9166666666667" style="3" customWidth="1"/>
    <col min="8934" max="8934" width="4.41666666666667" style="3" customWidth="1"/>
    <col min="8935" max="8935" width="4.91666666666667" style="3" customWidth="1"/>
    <col min="8936" max="8936" width="5" style="3" customWidth="1"/>
    <col min="8937" max="8937" width="8.41666666666667" style="3" customWidth="1"/>
    <col min="8938" max="8938" width="6.41666666666667" style="3" customWidth="1"/>
    <col min="8939" max="8942" width="10.0833333333333" style="3" customWidth="1"/>
    <col min="8943" max="8943" width="7.66666666666667" style="3" customWidth="1"/>
    <col min="8944" max="8944" width="10.4166666666667" style="3" customWidth="1"/>
    <col min="8945" max="8945" width="7.66666666666667" style="3" customWidth="1"/>
    <col min="8946" max="8946" width="5.66666666666667" style="3" customWidth="1"/>
    <col min="8947" max="8960" width="9" style="3" customWidth="1"/>
    <col min="8961" max="9184" width="8.66666666666667" style="3"/>
    <col min="9185" max="9185" width="4.5" style="3" customWidth="1"/>
    <col min="9186" max="9186" width="16.5833333333333" style="3" customWidth="1"/>
    <col min="9187" max="9188" width="4.66666666666667" style="3" customWidth="1"/>
    <col min="9189" max="9189" width="14.9166666666667" style="3" customWidth="1"/>
    <col min="9190" max="9190" width="4.41666666666667" style="3" customWidth="1"/>
    <col min="9191" max="9191" width="4.91666666666667" style="3" customWidth="1"/>
    <col min="9192" max="9192" width="5" style="3" customWidth="1"/>
    <col min="9193" max="9193" width="8.41666666666667" style="3" customWidth="1"/>
    <col min="9194" max="9194" width="6.41666666666667" style="3" customWidth="1"/>
    <col min="9195" max="9198" width="10.0833333333333" style="3" customWidth="1"/>
    <col min="9199" max="9199" width="7.66666666666667" style="3" customWidth="1"/>
    <col min="9200" max="9200" width="10.4166666666667" style="3" customWidth="1"/>
    <col min="9201" max="9201" width="7.66666666666667" style="3" customWidth="1"/>
    <col min="9202" max="9202" width="5.66666666666667" style="3" customWidth="1"/>
    <col min="9203" max="9216" width="9" style="3" customWidth="1"/>
    <col min="9217" max="9440" width="8.66666666666667" style="3"/>
    <col min="9441" max="9441" width="4.5" style="3" customWidth="1"/>
    <col min="9442" max="9442" width="16.5833333333333" style="3" customWidth="1"/>
    <col min="9443" max="9444" width="4.66666666666667" style="3" customWidth="1"/>
    <col min="9445" max="9445" width="14.9166666666667" style="3" customWidth="1"/>
    <col min="9446" max="9446" width="4.41666666666667" style="3" customWidth="1"/>
    <col min="9447" max="9447" width="4.91666666666667" style="3" customWidth="1"/>
    <col min="9448" max="9448" width="5" style="3" customWidth="1"/>
    <col min="9449" max="9449" width="8.41666666666667" style="3" customWidth="1"/>
    <col min="9450" max="9450" width="6.41666666666667" style="3" customWidth="1"/>
    <col min="9451" max="9454" width="10.0833333333333" style="3" customWidth="1"/>
    <col min="9455" max="9455" width="7.66666666666667" style="3" customWidth="1"/>
    <col min="9456" max="9456" width="10.4166666666667" style="3" customWidth="1"/>
    <col min="9457" max="9457" width="7.66666666666667" style="3" customWidth="1"/>
    <col min="9458" max="9458" width="5.66666666666667" style="3" customWidth="1"/>
    <col min="9459" max="9472" width="9" style="3" customWidth="1"/>
    <col min="9473" max="9696" width="8.66666666666667" style="3"/>
    <col min="9697" max="9697" width="4.5" style="3" customWidth="1"/>
    <col min="9698" max="9698" width="16.5833333333333" style="3" customWidth="1"/>
    <col min="9699" max="9700" width="4.66666666666667" style="3" customWidth="1"/>
    <col min="9701" max="9701" width="14.9166666666667" style="3" customWidth="1"/>
    <col min="9702" max="9702" width="4.41666666666667" style="3" customWidth="1"/>
    <col min="9703" max="9703" width="4.91666666666667" style="3" customWidth="1"/>
    <col min="9704" max="9704" width="5" style="3" customWidth="1"/>
    <col min="9705" max="9705" width="8.41666666666667" style="3" customWidth="1"/>
    <col min="9706" max="9706" width="6.41666666666667" style="3" customWidth="1"/>
    <col min="9707" max="9710" width="10.0833333333333" style="3" customWidth="1"/>
    <col min="9711" max="9711" width="7.66666666666667" style="3" customWidth="1"/>
    <col min="9712" max="9712" width="10.4166666666667" style="3" customWidth="1"/>
    <col min="9713" max="9713" width="7.66666666666667" style="3" customWidth="1"/>
    <col min="9714" max="9714" width="5.66666666666667" style="3" customWidth="1"/>
    <col min="9715" max="9728" width="9" style="3" customWidth="1"/>
    <col min="9729" max="9952" width="8.66666666666667" style="3"/>
    <col min="9953" max="9953" width="4.5" style="3" customWidth="1"/>
    <col min="9954" max="9954" width="16.5833333333333" style="3" customWidth="1"/>
    <col min="9955" max="9956" width="4.66666666666667" style="3" customWidth="1"/>
    <col min="9957" max="9957" width="14.9166666666667" style="3" customWidth="1"/>
    <col min="9958" max="9958" width="4.41666666666667" style="3" customWidth="1"/>
    <col min="9959" max="9959" width="4.91666666666667" style="3" customWidth="1"/>
    <col min="9960" max="9960" width="5" style="3" customWidth="1"/>
    <col min="9961" max="9961" width="8.41666666666667" style="3" customWidth="1"/>
    <col min="9962" max="9962" width="6.41666666666667" style="3" customWidth="1"/>
    <col min="9963" max="9966" width="10.0833333333333" style="3" customWidth="1"/>
    <col min="9967" max="9967" width="7.66666666666667" style="3" customWidth="1"/>
    <col min="9968" max="9968" width="10.4166666666667" style="3" customWidth="1"/>
    <col min="9969" max="9969" width="7.66666666666667" style="3" customWidth="1"/>
    <col min="9970" max="9970" width="5.66666666666667" style="3" customWidth="1"/>
    <col min="9971" max="9984" width="9" style="3" customWidth="1"/>
    <col min="9985" max="10208" width="8.66666666666667" style="3"/>
    <col min="10209" max="10209" width="4.5" style="3" customWidth="1"/>
    <col min="10210" max="10210" width="16.5833333333333" style="3" customWidth="1"/>
    <col min="10211" max="10212" width="4.66666666666667" style="3" customWidth="1"/>
    <col min="10213" max="10213" width="14.9166666666667" style="3" customWidth="1"/>
    <col min="10214" max="10214" width="4.41666666666667" style="3" customWidth="1"/>
    <col min="10215" max="10215" width="4.91666666666667" style="3" customWidth="1"/>
    <col min="10216" max="10216" width="5" style="3" customWidth="1"/>
    <col min="10217" max="10217" width="8.41666666666667" style="3" customWidth="1"/>
    <col min="10218" max="10218" width="6.41666666666667" style="3" customWidth="1"/>
    <col min="10219" max="10222" width="10.0833333333333" style="3" customWidth="1"/>
    <col min="10223" max="10223" width="7.66666666666667" style="3" customWidth="1"/>
    <col min="10224" max="10224" width="10.4166666666667" style="3" customWidth="1"/>
    <col min="10225" max="10225" width="7.66666666666667" style="3" customWidth="1"/>
    <col min="10226" max="10226" width="5.66666666666667" style="3" customWidth="1"/>
    <col min="10227" max="10240" width="9" style="3" customWidth="1"/>
    <col min="10241" max="10464" width="8.66666666666667" style="3"/>
    <col min="10465" max="10465" width="4.5" style="3" customWidth="1"/>
    <col min="10466" max="10466" width="16.5833333333333" style="3" customWidth="1"/>
    <col min="10467" max="10468" width="4.66666666666667" style="3" customWidth="1"/>
    <col min="10469" max="10469" width="14.9166666666667" style="3" customWidth="1"/>
    <col min="10470" max="10470" width="4.41666666666667" style="3" customWidth="1"/>
    <col min="10471" max="10471" width="4.91666666666667" style="3" customWidth="1"/>
    <col min="10472" max="10472" width="5" style="3" customWidth="1"/>
    <col min="10473" max="10473" width="8.41666666666667" style="3" customWidth="1"/>
    <col min="10474" max="10474" width="6.41666666666667" style="3" customWidth="1"/>
    <col min="10475" max="10478" width="10.0833333333333" style="3" customWidth="1"/>
    <col min="10479" max="10479" width="7.66666666666667" style="3" customWidth="1"/>
    <col min="10480" max="10480" width="10.4166666666667" style="3" customWidth="1"/>
    <col min="10481" max="10481" width="7.66666666666667" style="3" customWidth="1"/>
    <col min="10482" max="10482" width="5.66666666666667" style="3" customWidth="1"/>
    <col min="10483" max="10496" width="9" style="3" customWidth="1"/>
    <col min="10497" max="10720" width="8.66666666666667" style="3"/>
    <col min="10721" max="10721" width="4.5" style="3" customWidth="1"/>
    <col min="10722" max="10722" width="16.5833333333333" style="3" customWidth="1"/>
    <col min="10723" max="10724" width="4.66666666666667" style="3" customWidth="1"/>
    <col min="10725" max="10725" width="14.9166666666667" style="3" customWidth="1"/>
    <col min="10726" max="10726" width="4.41666666666667" style="3" customWidth="1"/>
    <col min="10727" max="10727" width="4.91666666666667" style="3" customWidth="1"/>
    <col min="10728" max="10728" width="5" style="3" customWidth="1"/>
    <col min="10729" max="10729" width="8.41666666666667" style="3" customWidth="1"/>
    <col min="10730" max="10730" width="6.41666666666667" style="3" customWidth="1"/>
    <col min="10731" max="10734" width="10.0833333333333" style="3" customWidth="1"/>
    <col min="10735" max="10735" width="7.66666666666667" style="3" customWidth="1"/>
    <col min="10736" max="10736" width="10.4166666666667" style="3" customWidth="1"/>
    <col min="10737" max="10737" width="7.66666666666667" style="3" customWidth="1"/>
    <col min="10738" max="10738" width="5.66666666666667" style="3" customWidth="1"/>
    <col min="10739" max="10752" width="9" style="3" customWidth="1"/>
    <col min="10753" max="10976" width="8.66666666666667" style="3"/>
    <col min="10977" max="10977" width="4.5" style="3" customWidth="1"/>
    <col min="10978" max="10978" width="16.5833333333333" style="3" customWidth="1"/>
    <col min="10979" max="10980" width="4.66666666666667" style="3" customWidth="1"/>
    <col min="10981" max="10981" width="14.9166666666667" style="3" customWidth="1"/>
    <col min="10982" max="10982" width="4.41666666666667" style="3" customWidth="1"/>
    <col min="10983" max="10983" width="4.91666666666667" style="3" customWidth="1"/>
    <col min="10984" max="10984" width="5" style="3" customWidth="1"/>
    <col min="10985" max="10985" width="8.41666666666667" style="3" customWidth="1"/>
    <col min="10986" max="10986" width="6.41666666666667" style="3" customWidth="1"/>
    <col min="10987" max="10990" width="10.0833333333333" style="3" customWidth="1"/>
    <col min="10991" max="10991" width="7.66666666666667" style="3" customWidth="1"/>
    <col min="10992" max="10992" width="10.4166666666667" style="3" customWidth="1"/>
    <col min="10993" max="10993" width="7.66666666666667" style="3" customWidth="1"/>
    <col min="10994" max="10994" width="5.66666666666667" style="3" customWidth="1"/>
    <col min="10995" max="11008" width="9" style="3" customWidth="1"/>
    <col min="11009" max="11232" width="8.66666666666667" style="3"/>
    <col min="11233" max="11233" width="4.5" style="3" customWidth="1"/>
    <col min="11234" max="11234" width="16.5833333333333" style="3" customWidth="1"/>
    <col min="11235" max="11236" width="4.66666666666667" style="3" customWidth="1"/>
    <col min="11237" max="11237" width="14.9166666666667" style="3" customWidth="1"/>
    <col min="11238" max="11238" width="4.41666666666667" style="3" customWidth="1"/>
    <col min="11239" max="11239" width="4.91666666666667" style="3" customWidth="1"/>
    <col min="11240" max="11240" width="5" style="3" customWidth="1"/>
    <col min="11241" max="11241" width="8.41666666666667" style="3" customWidth="1"/>
    <col min="11242" max="11242" width="6.41666666666667" style="3" customWidth="1"/>
    <col min="11243" max="11246" width="10.0833333333333" style="3" customWidth="1"/>
    <col min="11247" max="11247" width="7.66666666666667" style="3" customWidth="1"/>
    <col min="11248" max="11248" width="10.4166666666667" style="3" customWidth="1"/>
    <col min="11249" max="11249" width="7.66666666666667" style="3" customWidth="1"/>
    <col min="11250" max="11250" width="5.66666666666667" style="3" customWidth="1"/>
    <col min="11251" max="11264" width="9" style="3" customWidth="1"/>
    <col min="11265" max="11488" width="8.66666666666667" style="3"/>
    <col min="11489" max="11489" width="4.5" style="3" customWidth="1"/>
    <col min="11490" max="11490" width="16.5833333333333" style="3" customWidth="1"/>
    <col min="11491" max="11492" width="4.66666666666667" style="3" customWidth="1"/>
    <col min="11493" max="11493" width="14.9166666666667" style="3" customWidth="1"/>
    <col min="11494" max="11494" width="4.41666666666667" style="3" customWidth="1"/>
    <col min="11495" max="11495" width="4.91666666666667" style="3" customWidth="1"/>
    <col min="11496" max="11496" width="5" style="3" customWidth="1"/>
    <col min="11497" max="11497" width="8.41666666666667" style="3" customWidth="1"/>
    <col min="11498" max="11498" width="6.41666666666667" style="3" customWidth="1"/>
    <col min="11499" max="11502" width="10.0833333333333" style="3" customWidth="1"/>
    <col min="11503" max="11503" width="7.66666666666667" style="3" customWidth="1"/>
    <col min="11504" max="11504" width="10.4166666666667" style="3" customWidth="1"/>
    <col min="11505" max="11505" width="7.66666666666667" style="3" customWidth="1"/>
    <col min="11506" max="11506" width="5.66666666666667" style="3" customWidth="1"/>
    <col min="11507" max="11520" width="9" style="3" customWidth="1"/>
    <col min="11521" max="11744" width="8.66666666666667" style="3"/>
    <col min="11745" max="11745" width="4.5" style="3" customWidth="1"/>
    <col min="11746" max="11746" width="16.5833333333333" style="3" customWidth="1"/>
    <col min="11747" max="11748" width="4.66666666666667" style="3" customWidth="1"/>
    <col min="11749" max="11749" width="14.9166666666667" style="3" customWidth="1"/>
    <col min="11750" max="11750" width="4.41666666666667" style="3" customWidth="1"/>
    <col min="11751" max="11751" width="4.91666666666667" style="3" customWidth="1"/>
    <col min="11752" max="11752" width="5" style="3" customWidth="1"/>
    <col min="11753" max="11753" width="8.41666666666667" style="3" customWidth="1"/>
    <col min="11754" max="11754" width="6.41666666666667" style="3" customWidth="1"/>
    <col min="11755" max="11758" width="10.0833333333333" style="3" customWidth="1"/>
    <col min="11759" max="11759" width="7.66666666666667" style="3" customWidth="1"/>
    <col min="11760" max="11760" width="10.4166666666667" style="3" customWidth="1"/>
    <col min="11761" max="11761" width="7.66666666666667" style="3" customWidth="1"/>
    <col min="11762" max="11762" width="5.66666666666667" style="3" customWidth="1"/>
    <col min="11763" max="11776" width="9" style="3" customWidth="1"/>
    <col min="11777" max="12000" width="8.66666666666667" style="3"/>
    <col min="12001" max="12001" width="4.5" style="3" customWidth="1"/>
    <col min="12002" max="12002" width="16.5833333333333" style="3" customWidth="1"/>
    <col min="12003" max="12004" width="4.66666666666667" style="3" customWidth="1"/>
    <col min="12005" max="12005" width="14.9166666666667" style="3" customWidth="1"/>
    <col min="12006" max="12006" width="4.41666666666667" style="3" customWidth="1"/>
    <col min="12007" max="12007" width="4.91666666666667" style="3" customWidth="1"/>
    <col min="12008" max="12008" width="5" style="3" customWidth="1"/>
    <col min="12009" max="12009" width="8.41666666666667" style="3" customWidth="1"/>
    <col min="12010" max="12010" width="6.41666666666667" style="3" customWidth="1"/>
    <col min="12011" max="12014" width="10.0833333333333" style="3" customWidth="1"/>
    <col min="12015" max="12015" width="7.66666666666667" style="3" customWidth="1"/>
    <col min="12016" max="12016" width="10.4166666666667" style="3" customWidth="1"/>
    <col min="12017" max="12017" width="7.66666666666667" style="3" customWidth="1"/>
    <col min="12018" max="12018" width="5.66666666666667" style="3" customWidth="1"/>
    <col min="12019" max="12032" width="9" style="3" customWidth="1"/>
    <col min="12033" max="12256" width="8.66666666666667" style="3"/>
    <col min="12257" max="12257" width="4.5" style="3" customWidth="1"/>
    <col min="12258" max="12258" width="16.5833333333333" style="3" customWidth="1"/>
    <col min="12259" max="12260" width="4.66666666666667" style="3" customWidth="1"/>
    <col min="12261" max="12261" width="14.9166666666667" style="3" customWidth="1"/>
    <col min="12262" max="12262" width="4.41666666666667" style="3" customWidth="1"/>
    <col min="12263" max="12263" width="4.91666666666667" style="3" customWidth="1"/>
    <col min="12264" max="12264" width="5" style="3" customWidth="1"/>
    <col min="12265" max="12265" width="8.41666666666667" style="3" customWidth="1"/>
    <col min="12266" max="12266" width="6.41666666666667" style="3" customWidth="1"/>
    <col min="12267" max="12270" width="10.0833333333333" style="3" customWidth="1"/>
    <col min="12271" max="12271" width="7.66666666666667" style="3" customWidth="1"/>
    <col min="12272" max="12272" width="10.4166666666667" style="3" customWidth="1"/>
    <col min="12273" max="12273" width="7.66666666666667" style="3" customWidth="1"/>
    <col min="12274" max="12274" width="5.66666666666667" style="3" customWidth="1"/>
    <col min="12275" max="12288" width="9" style="3" customWidth="1"/>
    <col min="12289" max="12512" width="8.66666666666667" style="3"/>
    <col min="12513" max="12513" width="4.5" style="3" customWidth="1"/>
    <col min="12514" max="12514" width="16.5833333333333" style="3" customWidth="1"/>
    <col min="12515" max="12516" width="4.66666666666667" style="3" customWidth="1"/>
    <col min="12517" max="12517" width="14.9166666666667" style="3" customWidth="1"/>
    <col min="12518" max="12518" width="4.41666666666667" style="3" customWidth="1"/>
    <col min="12519" max="12519" width="4.91666666666667" style="3" customWidth="1"/>
    <col min="12520" max="12520" width="5" style="3" customWidth="1"/>
    <col min="12521" max="12521" width="8.41666666666667" style="3" customWidth="1"/>
    <col min="12522" max="12522" width="6.41666666666667" style="3" customWidth="1"/>
    <col min="12523" max="12526" width="10.0833333333333" style="3" customWidth="1"/>
    <col min="12527" max="12527" width="7.66666666666667" style="3" customWidth="1"/>
    <col min="12528" max="12528" width="10.4166666666667" style="3" customWidth="1"/>
    <col min="12529" max="12529" width="7.66666666666667" style="3" customWidth="1"/>
    <col min="12530" max="12530" width="5.66666666666667" style="3" customWidth="1"/>
    <col min="12531" max="12544" width="9" style="3" customWidth="1"/>
    <col min="12545" max="12768" width="8.66666666666667" style="3"/>
    <col min="12769" max="12769" width="4.5" style="3" customWidth="1"/>
    <col min="12770" max="12770" width="16.5833333333333" style="3" customWidth="1"/>
    <col min="12771" max="12772" width="4.66666666666667" style="3" customWidth="1"/>
    <col min="12773" max="12773" width="14.9166666666667" style="3" customWidth="1"/>
    <col min="12774" max="12774" width="4.41666666666667" style="3" customWidth="1"/>
    <col min="12775" max="12775" width="4.91666666666667" style="3" customWidth="1"/>
    <col min="12776" max="12776" width="5" style="3" customWidth="1"/>
    <col min="12777" max="12777" width="8.41666666666667" style="3" customWidth="1"/>
    <col min="12778" max="12778" width="6.41666666666667" style="3" customWidth="1"/>
    <col min="12779" max="12782" width="10.0833333333333" style="3" customWidth="1"/>
    <col min="12783" max="12783" width="7.66666666666667" style="3" customWidth="1"/>
    <col min="12784" max="12784" width="10.4166666666667" style="3" customWidth="1"/>
    <col min="12785" max="12785" width="7.66666666666667" style="3" customWidth="1"/>
    <col min="12786" max="12786" width="5.66666666666667" style="3" customWidth="1"/>
    <col min="12787" max="12800" width="9" style="3" customWidth="1"/>
    <col min="12801" max="13024" width="8.66666666666667" style="3"/>
    <col min="13025" max="13025" width="4.5" style="3" customWidth="1"/>
    <col min="13026" max="13026" width="16.5833333333333" style="3" customWidth="1"/>
    <col min="13027" max="13028" width="4.66666666666667" style="3" customWidth="1"/>
    <col min="13029" max="13029" width="14.9166666666667" style="3" customWidth="1"/>
    <col min="13030" max="13030" width="4.41666666666667" style="3" customWidth="1"/>
    <col min="13031" max="13031" width="4.91666666666667" style="3" customWidth="1"/>
    <col min="13032" max="13032" width="5" style="3" customWidth="1"/>
    <col min="13033" max="13033" width="8.41666666666667" style="3" customWidth="1"/>
    <col min="13034" max="13034" width="6.41666666666667" style="3" customWidth="1"/>
    <col min="13035" max="13038" width="10.0833333333333" style="3" customWidth="1"/>
    <col min="13039" max="13039" width="7.66666666666667" style="3" customWidth="1"/>
    <col min="13040" max="13040" width="10.4166666666667" style="3" customWidth="1"/>
    <col min="13041" max="13041" width="7.66666666666667" style="3" customWidth="1"/>
    <col min="13042" max="13042" width="5.66666666666667" style="3" customWidth="1"/>
    <col min="13043" max="13056" width="9" style="3" customWidth="1"/>
    <col min="13057" max="13280" width="8.66666666666667" style="3"/>
    <col min="13281" max="13281" width="4.5" style="3" customWidth="1"/>
    <col min="13282" max="13282" width="16.5833333333333" style="3" customWidth="1"/>
    <col min="13283" max="13284" width="4.66666666666667" style="3" customWidth="1"/>
    <col min="13285" max="13285" width="14.9166666666667" style="3" customWidth="1"/>
    <col min="13286" max="13286" width="4.41666666666667" style="3" customWidth="1"/>
    <col min="13287" max="13287" width="4.91666666666667" style="3" customWidth="1"/>
    <col min="13288" max="13288" width="5" style="3" customWidth="1"/>
    <col min="13289" max="13289" width="8.41666666666667" style="3" customWidth="1"/>
    <col min="13290" max="13290" width="6.41666666666667" style="3" customWidth="1"/>
    <col min="13291" max="13294" width="10.0833333333333" style="3" customWidth="1"/>
    <col min="13295" max="13295" width="7.66666666666667" style="3" customWidth="1"/>
    <col min="13296" max="13296" width="10.4166666666667" style="3" customWidth="1"/>
    <col min="13297" max="13297" width="7.66666666666667" style="3" customWidth="1"/>
    <col min="13298" max="13298" width="5.66666666666667" style="3" customWidth="1"/>
    <col min="13299" max="13312" width="9" style="3" customWidth="1"/>
    <col min="13313" max="13536" width="8.66666666666667" style="3"/>
    <col min="13537" max="13537" width="4.5" style="3" customWidth="1"/>
    <col min="13538" max="13538" width="16.5833333333333" style="3" customWidth="1"/>
    <col min="13539" max="13540" width="4.66666666666667" style="3" customWidth="1"/>
    <col min="13541" max="13541" width="14.9166666666667" style="3" customWidth="1"/>
    <col min="13542" max="13542" width="4.41666666666667" style="3" customWidth="1"/>
    <col min="13543" max="13543" width="4.91666666666667" style="3" customWidth="1"/>
    <col min="13544" max="13544" width="5" style="3" customWidth="1"/>
    <col min="13545" max="13545" width="8.41666666666667" style="3" customWidth="1"/>
    <col min="13546" max="13546" width="6.41666666666667" style="3" customWidth="1"/>
    <col min="13547" max="13550" width="10.0833333333333" style="3" customWidth="1"/>
    <col min="13551" max="13551" width="7.66666666666667" style="3" customWidth="1"/>
    <col min="13552" max="13552" width="10.4166666666667" style="3" customWidth="1"/>
    <col min="13553" max="13553" width="7.66666666666667" style="3" customWidth="1"/>
    <col min="13554" max="13554" width="5.66666666666667" style="3" customWidth="1"/>
    <col min="13555" max="13568" width="9" style="3" customWidth="1"/>
    <col min="13569" max="13792" width="8.66666666666667" style="3"/>
    <col min="13793" max="13793" width="4.5" style="3" customWidth="1"/>
    <col min="13794" max="13794" width="16.5833333333333" style="3" customWidth="1"/>
    <col min="13795" max="13796" width="4.66666666666667" style="3" customWidth="1"/>
    <col min="13797" max="13797" width="14.9166666666667" style="3" customWidth="1"/>
    <col min="13798" max="13798" width="4.41666666666667" style="3" customWidth="1"/>
    <col min="13799" max="13799" width="4.91666666666667" style="3" customWidth="1"/>
    <col min="13800" max="13800" width="5" style="3" customWidth="1"/>
    <col min="13801" max="13801" width="8.41666666666667" style="3" customWidth="1"/>
    <col min="13802" max="13802" width="6.41666666666667" style="3" customWidth="1"/>
    <col min="13803" max="13806" width="10.0833333333333" style="3" customWidth="1"/>
    <col min="13807" max="13807" width="7.66666666666667" style="3" customWidth="1"/>
    <col min="13808" max="13808" width="10.4166666666667" style="3" customWidth="1"/>
    <col min="13809" max="13809" width="7.66666666666667" style="3" customWidth="1"/>
    <col min="13810" max="13810" width="5.66666666666667" style="3" customWidth="1"/>
    <col min="13811" max="13824" width="9" style="3" customWidth="1"/>
    <col min="13825" max="14048" width="8.66666666666667" style="3"/>
    <col min="14049" max="14049" width="4.5" style="3" customWidth="1"/>
    <col min="14050" max="14050" width="16.5833333333333" style="3" customWidth="1"/>
    <col min="14051" max="14052" width="4.66666666666667" style="3" customWidth="1"/>
    <col min="14053" max="14053" width="14.9166666666667" style="3" customWidth="1"/>
    <col min="14054" max="14054" width="4.41666666666667" style="3" customWidth="1"/>
    <col min="14055" max="14055" width="4.91666666666667" style="3" customWidth="1"/>
    <col min="14056" max="14056" width="5" style="3" customWidth="1"/>
    <col min="14057" max="14057" width="8.41666666666667" style="3" customWidth="1"/>
    <col min="14058" max="14058" width="6.41666666666667" style="3" customWidth="1"/>
    <col min="14059" max="14062" width="10.0833333333333" style="3" customWidth="1"/>
    <col min="14063" max="14063" width="7.66666666666667" style="3" customWidth="1"/>
    <col min="14064" max="14064" width="10.4166666666667" style="3" customWidth="1"/>
    <col min="14065" max="14065" width="7.66666666666667" style="3" customWidth="1"/>
    <col min="14066" max="14066" width="5.66666666666667" style="3" customWidth="1"/>
    <col min="14067" max="14080" width="9" style="3" customWidth="1"/>
    <col min="14081" max="14304" width="8.66666666666667" style="3"/>
    <col min="14305" max="14305" width="4.5" style="3" customWidth="1"/>
    <col min="14306" max="14306" width="16.5833333333333" style="3" customWidth="1"/>
    <col min="14307" max="14308" width="4.66666666666667" style="3" customWidth="1"/>
    <col min="14309" max="14309" width="14.9166666666667" style="3" customWidth="1"/>
    <col min="14310" max="14310" width="4.41666666666667" style="3" customWidth="1"/>
    <col min="14311" max="14311" width="4.91666666666667" style="3" customWidth="1"/>
    <col min="14312" max="14312" width="5" style="3" customWidth="1"/>
    <col min="14313" max="14313" width="8.41666666666667" style="3" customWidth="1"/>
    <col min="14314" max="14314" width="6.41666666666667" style="3" customWidth="1"/>
    <col min="14315" max="14318" width="10.0833333333333" style="3" customWidth="1"/>
    <col min="14319" max="14319" width="7.66666666666667" style="3" customWidth="1"/>
    <col min="14320" max="14320" width="10.4166666666667" style="3" customWidth="1"/>
    <col min="14321" max="14321" width="7.66666666666667" style="3" customWidth="1"/>
    <col min="14322" max="14322" width="5.66666666666667" style="3" customWidth="1"/>
    <col min="14323" max="14336" width="9" style="3" customWidth="1"/>
    <col min="14337" max="14560" width="8.66666666666667" style="3"/>
    <col min="14561" max="14561" width="4.5" style="3" customWidth="1"/>
    <col min="14562" max="14562" width="16.5833333333333" style="3" customWidth="1"/>
    <col min="14563" max="14564" width="4.66666666666667" style="3" customWidth="1"/>
    <col min="14565" max="14565" width="14.9166666666667" style="3" customWidth="1"/>
    <col min="14566" max="14566" width="4.41666666666667" style="3" customWidth="1"/>
    <col min="14567" max="14567" width="4.91666666666667" style="3" customWidth="1"/>
    <col min="14568" max="14568" width="5" style="3" customWidth="1"/>
    <col min="14569" max="14569" width="8.41666666666667" style="3" customWidth="1"/>
    <col min="14570" max="14570" width="6.41666666666667" style="3" customWidth="1"/>
    <col min="14571" max="14574" width="10.0833333333333" style="3" customWidth="1"/>
    <col min="14575" max="14575" width="7.66666666666667" style="3" customWidth="1"/>
    <col min="14576" max="14576" width="10.4166666666667" style="3" customWidth="1"/>
    <col min="14577" max="14577" width="7.66666666666667" style="3" customWidth="1"/>
    <col min="14578" max="14578" width="5.66666666666667" style="3" customWidth="1"/>
    <col min="14579" max="14592" width="9" style="3" customWidth="1"/>
    <col min="14593" max="14816" width="8.66666666666667" style="3"/>
    <col min="14817" max="14817" width="4.5" style="3" customWidth="1"/>
    <col min="14818" max="14818" width="16.5833333333333" style="3" customWidth="1"/>
    <col min="14819" max="14820" width="4.66666666666667" style="3" customWidth="1"/>
    <col min="14821" max="14821" width="14.9166666666667" style="3" customWidth="1"/>
    <col min="14822" max="14822" width="4.41666666666667" style="3" customWidth="1"/>
    <col min="14823" max="14823" width="4.91666666666667" style="3" customWidth="1"/>
    <col min="14824" max="14824" width="5" style="3" customWidth="1"/>
    <col min="14825" max="14825" width="8.41666666666667" style="3" customWidth="1"/>
    <col min="14826" max="14826" width="6.41666666666667" style="3" customWidth="1"/>
    <col min="14827" max="14830" width="10.0833333333333" style="3" customWidth="1"/>
    <col min="14831" max="14831" width="7.66666666666667" style="3" customWidth="1"/>
    <col min="14832" max="14832" width="10.4166666666667" style="3" customWidth="1"/>
    <col min="14833" max="14833" width="7.66666666666667" style="3" customWidth="1"/>
    <col min="14834" max="14834" width="5.66666666666667" style="3" customWidth="1"/>
    <col min="14835" max="14848" width="9" style="3" customWidth="1"/>
    <col min="14849" max="15072" width="8.66666666666667" style="3"/>
    <col min="15073" max="15073" width="4.5" style="3" customWidth="1"/>
    <col min="15074" max="15074" width="16.5833333333333" style="3" customWidth="1"/>
    <col min="15075" max="15076" width="4.66666666666667" style="3" customWidth="1"/>
    <col min="15077" max="15077" width="14.9166666666667" style="3" customWidth="1"/>
    <col min="15078" max="15078" width="4.41666666666667" style="3" customWidth="1"/>
    <col min="15079" max="15079" width="4.91666666666667" style="3" customWidth="1"/>
    <col min="15080" max="15080" width="5" style="3" customWidth="1"/>
    <col min="15081" max="15081" width="8.41666666666667" style="3" customWidth="1"/>
    <col min="15082" max="15082" width="6.41666666666667" style="3" customWidth="1"/>
    <col min="15083" max="15086" width="10.0833333333333" style="3" customWidth="1"/>
    <col min="15087" max="15087" width="7.66666666666667" style="3" customWidth="1"/>
    <col min="15088" max="15088" width="10.4166666666667" style="3" customWidth="1"/>
    <col min="15089" max="15089" width="7.66666666666667" style="3" customWidth="1"/>
    <col min="15090" max="15090" width="5.66666666666667" style="3" customWidth="1"/>
    <col min="15091" max="15104" width="9" style="3" customWidth="1"/>
    <col min="15105" max="15328" width="8.66666666666667" style="3"/>
    <col min="15329" max="15329" width="4.5" style="3" customWidth="1"/>
    <col min="15330" max="15330" width="16.5833333333333" style="3" customWidth="1"/>
    <col min="15331" max="15332" width="4.66666666666667" style="3" customWidth="1"/>
    <col min="15333" max="15333" width="14.9166666666667" style="3" customWidth="1"/>
    <col min="15334" max="15334" width="4.41666666666667" style="3" customWidth="1"/>
    <col min="15335" max="15335" width="4.91666666666667" style="3" customWidth="1"/>
    <col min="15336" max="15336" width="5" style="3" customWidth="1"/>
    <col min="15337" max="15337" width="8.41666666666667" style="3" customWidth="1"/>
    <col min="15338" max="15338" width="6.41666666666667" style="3" customWidth="1"/>
    <col min="15339" max="15342" width="10.0833333333333" style="3" customWidth="1"/>
    <col min="15343" max="15343" width="7.66666666666667" style="3" customWidth="1"/>
    <col min="15344" max="15344" width="10.4166666666667" style="3" customWidth="1"/>
    <col min="15345" max="15345" width="7.66666666666667" style="3" customWidth="1"/>
    <col min="15346" max="15346" width="5.66666666666667" style="3" customWidth="1"/>
    <col min="15347" max="15360" width="9" style="3" customWidth="1"/>
    <col min="15361" max="15584" width="8.66666666666667" style="3"/>
    <col min="15585" max="15585" width="4.5" style="3" customWidth="1"/>
    <col min="15586" max="15586" width="16.5833333333333" style="3" customWidth="1"/>
    <col min="15587" max="15588" width="4.66666666666667" style="3" customWidth="1"/>
    <col min="15589" max="15589" width="14.9166666666667" style="3" customWidth="1"/>
    <col min="15590" max="15590" width="4.41666666666667" style="3" customWidth="1"/>
    <col min="15591" max="15591" width="4.91666666666667" style="3" customWidth="1"/>
    <col min="15592" max="15592" width="5" style="3" customWidth="1"/>
    <col min="15593" max="15593" width="8.41666666666667" style="3" customWidth="1"/>
    <col min="15594" max="15594" width="6.41666666666667" style="3" customWidth="1"/>
    <col min="15595" max="15598" width="10.0833333333333" style="3" customWidth="1"/>
    <col min="15599" max="15599" width="7.66666666666667" style="3" customWidth="1"/>
    <col min="15600" max="15600" width="10.4166666666667" style="3" customWidth="1"/>
    <col min="15601" max="15601" width="7.66666666666667" style="3" customWidth="1"/>
    <col min="15602" max="15602" width="5.66666666666667" style="3" customWidth="1"/>
    <col min="15603" max="15616" width="9" style="3" customWidth="1"/>
    <col min="15617" max="15840" width="8.66666666666667" style="3"/>
    <col min="15841" max="15841" width="4.5" style="3" customWidth="1"/>
    <col min="15842" max="15842" width="16.5833333333333" style="3" customWidth="1"/>
    <col min="15843" max="15844" width="4.66666666666667" style="3" customWidth="1"/>
    <col min="15845" max="15845" width="14.9166666666667" style="3" customWidth="1"/>
    <col min="15846" max="15846" width="4.41666666666667" style="3" customWidth="1"/>
    <col min="15847" max="15847" width="4.91666666666667" style="3" customWidth="1"/>
    <col min="15848" max="15848" width="5" style="3" customWidth="1"/>
    <col min="15849" max="15849" width="8.41666666666667" style="3" customWidth="1"/>
    <col min="15850" max="15850" width="6.41666666666667" style="3" customWidth="1"/>
    <col min="15851" max="15854" width="10.0833333333333" style="3" customWidth="1"/>
    <col min="15855" max="15855" width="7.66666666666667" style="3" customWidth="1"/>
    <col min="15856" max="15856" width="10.4166666666667" style="3" customWidth="1"/>
    <col min="15857" max="15857" width="7.66666666666667" style="3" customWidth="1"/>
    <col min="15858" max="15858" width="5.66666666666667" style="3" customWidth="1"/>
    <col min="15859" max="15872" width="9" style="3" customWidth="1"/>
    <col min="15873" max="16096" width="8.66666666666667" style="3"/>
    <col min="16097" max="16097" width="4.5" style="3" customWidth="1"/>
    <col min="16098" max="16098" width="16.5833333333333" style="3" customWidth="1"/>
    <col min="16099" max="16100" width="4.66666666666667" style="3" customWidth="1"/>
    <col min="16101" max="16101" width="14.9166666666667" style="3" customWidth="1"/>
    <col min="16102" max="16102" width="4.41666666666667" style="3" customWidth="1"/>
    <col min="16103" max="16103" width="4.91666666666667" style="3" customWidth="1"/>
    <col min="16104" max="16104" width="5" style="3" customWidth="1"/>
    <col min="16105" max="16105" width="8.41666666666667" style="3" customWidth="1"/>
    <col min="16106" max="16106" width="6.41666666666667" style="3" customWidth="1"/>
    <col min="16107" max="16110" width="10.0833333333333" style="3" customWidth="1"/>
    <col min="16111" max="16111" width="7.66666666666667" style="3" customWidth="1"/>
    <col min="16112" max="16112" width="10.4166666666667" style="3" customWidth="1"/>
    <col min="16113" max="16113" width="7.66666666666667" style="3" customWidth="1"/>
    <col min="16114" max="16114" width="5.66666666666667" style="3" customWidth="1"/>
    <col min="16115" max="16128" width="9" style="3" customWidth="1"/>
    <col min="16129" max="16384" width="8.66666666666667" style="3"/>
  </cols>
  <sheetData>
    <row r="1" s="103" customFormat="1" ht="25.5" customHeight="1" spans="1:13">
      <c r="A1" s="107" t="s">
        <v>71</v>
      </c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="104" customFormat="1" customHeight="1" spans="1:13">
      <c r="A2" s="109"/>
      <c r="B2" s="109"/>
      <c r="C2" s="109"/>
      <c r="D2" s="109"/>
      <c r="E2" s="109"/>
      <c r="F2" s="109"/>
      <c r="G2" s="106"/>
      <c r="H2" s="106"/>
      <c r="I2" s="106"/>
      <c r="J2" s="106"/>
      <c r="K2" s="106"/>
      <c r="L2" s="106"/>
      <c r="M2" s="110"/>
    </row>
    <row r="3" s="105" customFormat="1" customHeight="1" spans="1:13">
      <c r="A3" s="111" t="s">
        <v>72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="105" customFormat="1" customHeight="1" spans="1:13">
      <c r="A4" s="112" t="s">
        <v>73</v>
      </c>
      <c r="B4" s="112"/>
      <c r="C4" s="112"/>
      <c r="D4" s="112"/>
      <c r="E4" s="112"/>
      <c r="F4" s="113"/>
      <c r="G4" s="113"/>
      <c r="M4" s="113" t="s">
        <v>4</v>
      </c>
    </row>
    <row r="5" s="106" customFormat="1" customHeight="1" spans="1:13">
      <c r="A5" s="114" t="s">
        <v>51</v>
      </c>
      <c r="B5" s="114" t="s">
        <v>74</v>
      </c>
      <c r="C5" s="114" t="s">
        <v>75</v>
      </c>
      <c r="D5" s="115" t="s">
        <v>76</v>
      </c>
      <c r="E5" s="115" t="s">
        <v>77</v>
      </c>
      <c r="F5" s="115" t="s">
        <v>78</v>
      </c>
      <c r="G5" s="115" t="s">
        <v>79</v>
      </c>
      <c r="H5" s="115" t="s">
        <v>80</v>
      </c>
      <c r="I5" s="114" t="s">
        <v>9</v>
      </c>
      <c r="J5" s="114"/>
      <c r="K5" s="114"/>
      <c r="L5" s="115" t="s">
        <v>81</v>
      </c>
      <c r="M5" s="115" t="s">
        <v>61</v>
      </c>
    </row>
    <row r="6" s="106" customFormat="1" customHeight="1" spans="1:13">
      <c r="A6" s="114"/>
      <c r="B6" s="114"/>
      <c r="C6" s="114"/>
      <c r="D6" s="114"/>
      <c r="E6" s="114"/>
      <c r="F6" s="114"/>
      <c r="G6" s="114"/>
      <c r="H6" s="115"/>
      <c r="I6" s="114" t="s">
        <v>62</v>
      </c>
      <c r="J6" s="115" t="s">
        <v>82</v>
      </c>
      <c r="K6" s="114" t="s">
        <v>63</v>
      </c>
      <c r="L6" s="116"/>
      <c r="M6" s="116"/>
    </row>
    <row r="7" s="104" customFormat="1" ht="12.75" spans="1:13">
      <c r="A7" s="114">
        <v>1</v>
      </c>
      <c r="B7" s="117" t="s">
        <v>83</v>
      </c>
      <c r="C7" s="115" t="s">
        <v>84</v>
      </c>
      <c r="D7" s="118">
        <v>400</v>
      </c>
      <c r="E7" s="114" t="s">
        <v>85</v>
      </c>
      <c r="F7" s="114" t="s">
        <v>86</v>
      </c>
      <c r="G7" s="114">
        <v>2019</v>
      </c>
      <c r="H7" s="119">
        <v>928132.9</v>
      </c>
      <c r="I7" s="120">
        <v>1048700</v>
      </c>
      <c r="J7" s="121">
        <v>0.709926940639269</v>
      </c>
      <c r="K7" s="120">
        <v>744500</v>
      </c>
      <c r="L7" s="122"/>
      <c r="M7" s="123"/>
    </row>
    <row r="8" s="104" customFormat="1" ht="12.75" spans="1:13">
      <c r="A8" s="114">
        <v>2</v>
      </c>
      <c r="B8" s="117" t="s">
        <v>87</v>
      </c>
      <c r="C8" s="115" t="s">
        <v>88</v>
      </c>
      <c r="D8" s="118">
        <v>361</v>
      </c>
      <c r="E8" s="114" t="s">
        <v>89</v>
      </c>
      <c r="F8" s="114" t="s">
        <v>90</v>
      </c>
      <c r="G8" s="114">
        <v>2019</v>
      </c>
      <c r="H8" s="118">
        <v>378704.68</v>
      </c>
      <c r="I8" s="124">
        <v>428000</v>
      </c>
      <c r="J8" s="125">
        <v>0.709926940639269</v>
      </c>
      <c r="K8" s="124">
        <v>303800</v>
      </c>
      <c r="L8" s="122"/>
      <c r="M8" s="123"/>
    </row>
    <row r="9" s="104" customFormat="1" ht="12.75" spans="1:13">
      <c r="A9" s="114">
        <v>3</v>
      </c>
      <c r="B9" s="117"/>
      <c r="C9" s="115"/>
      <c r="D9" s="118">
        <v>12</v>
      </c>
      <c r="E9" s="114" t="s">
        <v>91</v>
      </c>
      <c r="F9" s="114" t="s">
        <v>90</v>
      </c>
      <c r="G9" s="114"/>
      <c r="H9" s="118"/>
      <c r="I9" s="126"/>
      <c r="J9" s="127"/>
      <c r="K9" s="126"/>
      <c r="L9" s="122"/>
      <c r="M9" s="123"/>
    </row>
    <row r="10" s="104" customFormat="1" ht="12.75" spans="1:13">
      <c r="A10" s="114">
        <v>4</v>
      </c>
      <c r="B10" s="117"/>
      <c r="C10" s="115"/>
      <c r="D10" s="118">
        <v>38</v>
      </c>
      <c r="E10" s="114" t="s">
        <v>92</v>
      </c>
      <c r="F10" s="114" t="s">
        <v>90</v>
      </c>
      <c r="G10" s="114"/>
      <c r="H10" s="118"/>
      <c r="I10" s="128"/>
      <c r="J10" s="129"/>
      <c r="K10" s="128"/>
      <c r="L10" s="122"/>
      <c r="M10" s="123"/>
    </row>
    <row r="11" s="104" customFormat="1" ht="12.75" spans="1:13">
      <c r="A11" s="114">
        <v>5</v>
      </c>
      <c r="B11" s="117" t="s">
        <v>93</v>
      </c>
      <c r="C11" s="115" t="s">
        <v>94</v>
      </c>
      <c r="D11" s="130">
        <v>573</v>
      </c>
      <c r="E11" s="115" t="s">
        <v>95</v>
      </c>
      <c r="F11" s="115" t="s">
        <v>96</v>
      </c>
      <c r="G11" s="115">
        <v>2020</v>
      </c>
      <c r="H11" s="119">
        <v>497002.34</v>
      </c>
      <c r="I11" s="120">
        <v>571900</v>
      </c>
      <c r="J11" s="121">
        <v>0.753296803652968</v>
      </c>
      <c r="K11" s="120">
        <v>430800</v>
      </c>
      <c r="L11" s="122"/>
      <c r="M11" s="131"/>
    </row>
    <row r="12" s="104" customFormat="1" ht="12.75" spans="1:13">
      <c r="A12" s="114">
        <v>6</v>
      </c>
      <c r="B12" s="117" t="s">
        <v>97</v>
      </c>
      <c r="C12" s="115" t="s">
        <v>98</v>
      </c>
      <c r="D12" s="118">
        <v>645</v>
      </c>
      <c r="E12" s="114" t="s">
        <v>99</v>
      </c>
      <c r="F12" s="114" t="s">
        <v>90</v>
      </c>
      <c r="G12" s="114">
        <v>2022</v>
      </c>
      <c r="H12" s="118">
        <v>41075914.6</v>
      </c>
      <c r="I12" s="124">
        <v>42006100</v>
      </c>
      <c r="J12" s="125">
        <v>0.809963470319635</v>
      </c>
      <c r="K12" s="124">
        <v>34023400</v>
      </c>
      <c r="L12" s="122"/>
      <c r="M12" s="123"/>
    </row>
    <row r="13" s="104" customFormat="1" ht="12.75" spans="1:13">
      <c r="A13" s="114">
        <v>7</v>
      </c>
      <c r="B13" s="117"/>
      <c r="C13" s="115"/>
      <c r="D13" s="118">
        <v>33</v>
      </c>
      <c r="E13" s="114" t="s">
        <v>91</v>
      </c>
      <c r="F13" s="114" t="s">
        <v>90</v>
      </c>
      <c r="G13" s="114"/>
      <c r="H13" s="118"/>
      <c r="I13" s="126"/>
      <c r="J13" s="127"/>
      <c r="K13" s="126"/>
      <c r="L13" s="122"/>
      <c r="M13" s="123"/>
    </row>
    <row r="14" s="104" customFormat="1" ht="12.75" spans="1:13">
      <c r="A14" s="114">
        <v>8</v>
      </c>
      <c r="B14" s="117"/>
      <c r="C14" s="115"/>
      <c r="D14" s="118">
        <v>49</v>
      </c>
      <c r="E14" s="114" t="s">
        <v>100</v>
      </c>
      <c r="F14" s="114" t="s">
        <v>90</v>
      </c>
      <c r="G14" s="114"/>
      <c r="H14" s="118"/>
      <c r="I14" s="126"/>
      <c r="J14" s="127"/>
      <c r="K14" s="126"/>
      <c r="L14" s="122"/>
      <c r="M14" s="123"/>
    </row>
    <row r="15" s="104" customFormat="1" ht="12.75" spans="1:13">
      <c r="A15" s="114">
        <v>9</v>
      </c>
      <c r="B15" s="117"/>
      <c r="C15" s="115" t="s">
        <v>101</v>
      </c>
      <c r="D15" s="118">
        <f>3</f>
        <v>3</v>
      </c>
      <c r="E15" s="114" t="s">
        <v>102</v>
      </c>
      <c r="F15" s="114" t="s">
        <v>90</v>
      </c>
      <c r="G15" s="114"/>
      <c r="H15" s="118"/>
      <c r="I15" s="126"/>
      <c r="J15" s="127"/>
      <c r="K15" s="126"/>
      <c r="L15" s="122"/>
      <c r="M15" s="123"/>
    </row>
    <row r="16" s="104" customFormat="1" ht="12.75" spans="1:13">
      <c r="A16" s="114">
        <v>10</v>
      </c>
      <c r="B16" s="117"/>
      <c r="C16" s="115"/>
      <c r="D16" s="118">
        <f>272+3</f>
        <v>275</v>
      </c>
      <c r="E16" s="114" t="s">
        <v>100</v>
      </c>
      <c r="F16" s="114" t="s">
        <v>90</v>
      </c>
      <c r="G16" s="114"/>
      <c r="H16" s="118"/>
      <c r="I16" s="126"/>
      <c r="J16" s="127"/>
      <c r="K16" s="126"/>
      <c r="L16" s="122"/>
      <c r="M16" s="123"/>
    </row>
    <row r="17" s="104" customFormat="1" ht="12.75" spans="1:13">
      <c r="A17" s="114">
        <v>11</v>
      </c>
      <c r="B17" s="117"/>
      <c r="C17" s="115"/>
      <c r="D17" s="118">
        <f>19+5+4+4+5+4+2+4+8+4</f>
        <v>59</v>
      </c>
      <c r="E17" s="114" t="s">
        <v>91</v>
      </c>
      <c r="F17" s="114" t="s">
        <v>90</v>
      </c>
      <c r="G17" s="114"/>
      <c r="H17" s="118"/>
      <c r="I17" s="126"/>
      <c r="J17" s="127"/>
      <c r="K17" s="126"/>
      <c r="L17" s="122"/>
      <c r="M17" s="123"/>
    </row>
    <row r="18" s="104" customFormat="1" ht="12.75" spans="1:13">
      <c r="A18" s="114">
        <v>12</v>
      </c>
      <c r="B18" s="117"/>
      <c r="C18" s="115"/>
      <c r="D18" s="118">
        <f>2+2</f>
        <v>4</v>
      </c>
      <c r="E18" s="114" t="s">
        <v>103</v>
      </c>
      <c r="F18" s="114" t="s">
        <v>90</v>
      </c>
      <c r="G18" s="114"/>
      <c r="H18" s="118"/>
      <c r="I18" s="126"/>
      <c r="J18" s="127"/>
      <c r="K18" s="126"/>
      <c r="L18" s="122"/>
      <c r="M18" s="123"/>
    </row>
    <row r="19" s="104" customFormat="1" ht="12.75" spans="1:13">
      <c r="A19" s="114">
        <v>13</v>
      </c>
      <c r="B19" s="117"/>
      <c r="C19" s="115"/>
      <c r="D19" s="118">
        <f>31+5+34+2+6+25+13+97+11+48+6+45+12+3+3+78+3+4+8+4</f>
        <v>438</v>
      </c>
      <c r="E19" s="114" t="s">
        <v>99</v>
      </c>
      <c r="F19" s="114" t="s">
        <v>90</v>
      </c>
      <c r="G19" s="114"/>
      <c r="H19" s="118"/>
      <c r="I19" s="126"/>
      <c r="J19" s="127"/>
      <c r="K19" s="126"/>
      <c r="L19" s="122"/>
      <c r="M19" s="123"/>
    </row>
    <row r="20" s="104" customFormat="1" ht="12.75" spans="1:13">
      <c r="A20" s="114">
        <v>14</v>
      </c>
      <c r="B20" s="117"/>
      <c r="C20" s="115"/>
      <c r="D20" s="118">
        <f>3+4+13+13+5+38+44+19+421+29+80+25+16+23</f>
        <v>733</v>
      </c>
      <c r="E20" s="114" t="s">
        <v>85</v>
      </c>
      <c r="F20" s="114" t="s">
        <v>90</v>
      </c>
      <c r="G20" s="114"/>
      <c r="H20" s="118"/>
      <c r="I20" s="126"/>
      <c r="J20" s="127"/>
      <c r="K20" s="126"/>
      <c r="L20" s="122"/>
      <c r="M20" s="123"/>
    </row>
    <row r="21" s="104" customFormat="1" ht="12.75" spans="1:13">
      <c r="A21" s="114">
        <v>15</v>
      </c>
      <c r="B21" s="117"/>
      <c r="C21" s="115" t="s">
        <v>104</v>
      </c>
      <c r="D21" s="118">
        <f>53+43</f>
        <v>96</v>
      </c>
      <c r="E21" s="114" t="s">
        <v>100</v>
      </c>
      <c r="F21" s="114" t="s">
        <v>90</v>
      </c>
      <c r="G21" s="114"/>
      <c r="H21" s="118"/>
      <c r="I21" s="126"/>
      <c r="J21" s="127"/>
      <c r="K21" s="126"/>
      <c r="L21" s="122"/>
      <c r="M21" s="123"/>
    </row>
    <row r="22" s="104" customFormat="1" ht="12.75" spans="1:13">
      <c r="A22" s="114">
        <v>16</v>
      </c>
      <c r="B22" s="117"/>
      <c r="C22" s="115"/>
      <c r="D22" s="118">
        <f>16</f>
        <v>16</v>
      </c>
      <c r="E22" s="114" t="s">
        <v>91</v>
      </c>
      <c r="F22" s="114" t="s">
        <v>90</v>
      </c>
      <c r="G22" s="114"/>
      <c r="H22" s="118"/>
      <c r="I22" s="126"/>
      <c r="J22" s="127"/>
      <c r="K22" s="126"/>
      <c r="L22" s="122"/>
      <c r="M22" s="123"/>
    </row>
    <row r="23" s="104" customFormat="1" ht="12.75" spans="1:13">
      <c r="A23" s="114">
        <v>17</v>
      </c>
      <c r="B23" s="117"/>
      <c r="C23" s="115"/>
      <c r="D23" s="118">
        <f>12+15+134+78+126+2+3+3+2</f>
        <v>375</v>
      </c>
      <c r="E23" s="114" t="s">
        <v>99</v>
      </c>
      <c r="F23" s="114" t="s">
        <v>90</v>
      </c>
      <c r="G23" s="114"/>
      <c r="H23" s="118"/>
      <c r="I23" s="126"/>
      <c r="J23" s="127"/>
      <c r="K23" s="126"/>
      <c r="L23" s="122"/>
      <c r="M23" s="123"/>
    </row>
    <row r="24" s="104" customFormat="1" ht="12.75" spans="1:13">
      <c r="A24" s="114">
        <v>18</v>
      </c>
      <c r="B24" s="117"/>
      <c r="C24" s="115" t="s">
        <v>105</v>
      </c>
      <c r="D24" s="118">
        <v>26.6</v>
      </c>
      <c r="E24" s="114" t="s">
        <v>99</v>
      </c>
      <c r="F24" s="114" t="s">
        <v>96</v>
      </c>
      <c r="G24" s="114"/>
      <c r="H24" s="118"/>
      <c r="I24" s="126"/>
      <c r="J24" s="127"/>
      <c r="K24" s="126"/>
      <c r="L24" s="122"/>
      <c r="M24" s="123"/>
    </row>
    <row r="25" s="104" customFormat="1" ht="12.75" spans="1:13">
      <c r="A25" s="114">
        <v>19</v>
      </c>
      <c r="B25" s="117"/>
      <c r="C25" s="115"/>
      <c r="D25" s="118">
        <f>16.55</f>
        <v>16.55</v>
      </c>
      <c r="E25" s="114" t="s">
        <v>106</v>
      </c>
      <c r="F25" s="114" t="s">
        <v>107</v>
      </c>
      <c r="G25" s="114"/>
      <c r="H25" s="118"/>
      <c r="I25" s="126"/>
      <c r="J25" s="127"/>
      <c r="K25" s="126"/>
      <c r="L25" s="122"/>
      <c r="M25" s="123"/>
    </row>
    <row r="26" s="104" customFormat="1" ht="12.75" spans="1:13">
      <c r="A26" s="114">
        <v>20</v>
      </c>
      <c r="B26" s="117"/>
      <c r="C26" s="115"/>
      <c r="D26" s="118">
        <f>103.76+80.4+672.75+2.7+7.8+5.7+203.91+568.92+201.8+9.84+6+3.46+115.3+1.3+3.46+114.9+3.46+92+3.46+91+3.46+91.4+3.46+30.6+40+3.46+20.1+4+8.7+3.46+12+79.94+3.46+6.8+7+13+7+2.14+12+47+1+30.5+86+1+65.8+19.2+1+394.36+25.69+32.2+31.2</f>
        <v>3378.85</v>
      </c>
      <c r="E26" s="114" t="s">
        <v>108</v>
      </c>
      <c r="F26" s="114" t="s">
        <v>96</v>
      </c>
      <c r="G26" s="114"/>
      <c r="H26" s="118"/>
      <c r="I26" s="126"/>
      <c r="J26" s="127"/>
      <c r="K26" s="126"/>
      <c r="L26" s="122"/>
      <c r="M26" s="123"/>
    </row>
    <row r="27" s="104" customFormat="1" ht="12.75" spans="1:13">
      <c r="A27" s="114">
        <v>21</v>
      </c>
      <c r="B27" s="117"/>
      <c r="C27" s="115"/>
      <c r="D27" s="118">
        <f>107+5.6+166.11</f>
        <v>278.71</v>
      </c>
      <c r="E27" s="114" t="s">
        <v>109</v>
      </c>
      <c r="F27" s="114" t="s">
        <v>90</v>
      </c>
      <c r="G27" s="114"/>
      <c r="H27" s="118"/>
      <c r="I27" s="126"/>
      <c r="J27" s="127"/>
      <c r="K27" s="126"/>
      <c r="L27" s="122"/>
      <c r="M27" s="123"/>
    </row>
    <row r="28" s="104" customFormat="1" ht="12.75" spans="1:13">
      <c r="A28" s="114">
        <v>22</v>
      </c>
      <c r="B28" s="117"/>
      <c r="C28" s="115"/>
      <c r="D28" s="118">
        <f>1.5+28.5</f>
        <v>30</v>
      </c>
      <c r="E28" s="114" t="s">
        <v>110</v>
      </c>
      <c r="F28" s="114" t="s">
        <v>107</v>
      </c>
      <c r="G28" s="114"/>
      <c r="H28" s="118"/>
      <c r="I28" s="126"/>
      <c r="J28" s="127"/>
      <c r="K28" s="126"/>
      <c r="L28" s="122"/>
      <c r="M28" s="123"/>
    </row>
    <row r="29" s="104" customFormat="1" ht="12.75" spans="1:13">
      <c r="A29" s="114">
        <v>23</v>
      </c>
      <c r="B29" s="117"/>
      <c r="C29" s="115"/>
      <c r="D29" s="118">
        <f>18.6</f>
        <v>18.6</v>
      </c>
      <c r="E29" s="114" t="s">
        <v>111</v>
      </c>
      <c r="F29" s="114" t="s">
        <v>107</v>
      </c>
      <c r="G29" s="114"/>
      <c r="H29" s="118"/>
      <c r="I29" s="126"/>
      <c r="J29" s="127"/>
      <c r="K29" s="126"/>
      <c r="L29" s="122"/>
      <c r="M29" s="123"/>
    </row>
    <row r="30" s="104" customFormat="1" ht="12.75" spans="1:13">
      <c r="A30" s="114">
        <v>24</v>
      </c>
      <c r="B30" s="117"/>
      <c r="C30" s="115"/>
      <c r="D30" s="118">
        <f>6.5+5.7</f>
        <v>12.2</v>
      </c>
      <c r="E30" s="114" t="s">
        <v>112</v>
      </c>
      <c r="F30" s="114" t="s">
        <v>107</v>
      </c>
      <c r="G30" s="114"/>
      <c r="H30" s="118"/>
      <c r="I30" s="126"/>
      <c r="J30" s="127"/>
      <c r="K30" s="126"/>
      <c r="L30" s="122"/>
      <c r="M30" s="123"/>
    </row>
    <row r="31" s="104" customFormat="1" ht="12.75" spans="1:13">
      <c r="A31" s="114">
        <v>25</v>
      </c>
      <c r="B31" s="117"/>
      <c r="C31" s="115"/>
      <c r="D31" s="118">
        <f>33.6+48.7+24.7+6.49+8.6+14.2+18.6+5+10+36</f>
        <v>205.89</v>
      </c>
      <c r="E31" s="114" t="s">
        <v>113</v>
      </c>
      <c r="F31" s="114" t="s">
        <v>107</v>
      </c>
      <c r="G31" s="114"/>
      <c r="H31" s="118"/>
      <c r="I31" s="126"/>
      <c r="J31" s="127"/>
      <c r="K31" s="126"/>
      <c r="L31" s="122"/>
      <c r="M31" s="123"/>
    </row>
    <row r="32" s="104" customFormat="1" ht="12.75" spans="1:13">
      <c r="A32" s="114">
        <v>26</v>
      </c>
      <c r="B32" s="117"/>
      <c r="C32" s="115"/>
      <c r="D32" s="118">
        <f>44</f>
        <v>44</v>
      </c>
      <c r="E32" s="114" t="s">
        <v>114</v>
      </c>
      <c r="F32" s="114" t="s">
        <v>107</v>
      </c>
      <c r="G32" s="114"/>
      <c r="H32" s="118"/>
      <c r="I32" s="126"/>
      <c r="J32" s="127"/>
      <c r="K32" s="126"/>
      <c r="L32" s="122"/>
      <c r="M32" s="123"/>
    </row>
    <row r="33" s="104" customFormat="1" ht="12.75" spans="1:13">
      <c r="A33" s="114">
        <v>27</v>
      </c>
      <c r="B33" s="117"/>
      <c r="C33" s="115" t="s">
        <v>115</v>
      </c>
      <c r="D33" s="118">
        <f>11.85+8.6+29.7+12.3+7.8</f>
        <v>70.25</v>
      </c>
      <c r="E33" s="114" t="s">
        <v>91</v>
      </c>
      <c r="F33" s="114" t="s">
        <v>90</v>
      </c>
      <c r="G33" s="114"/>
      <c r="H33" s="118"/>
      <c r="I33" s="126"/>
      <c r="J33" s="127"/>
      <c r="K33" s="126"/>
      <c r="L33" s="122"/>
      <c r="M33" s="123"/>
    </row>
    <row r="34" s="104" customFormat="1" ht="12.75" spans="1:13">
      <c r="A34" s="114">
        <v>28</v>
      </c>
      <c r="B34" s="117"/>
      <c r="C34" s="115"/>
      <c r="D34" s="118">
        <f>8.8+16.4+2</f>
        <v>27.2</v>
      </c>
      <c r="E34" s="114" t="s">
        <v>99</v>
      </c>
      <c r="F34" s="114" t="s">
        <v>90</v>
      </c>
      <c r="G34" s="114"/>
      <c r="H34" s="118"/>
      <c r="I34" s="126"/>
      <c r="J34" s="127"/>
      <c r="K34" s="126"/>
      <c r="L34" s="122"/>
      <c r="M34" s="123"/>
    </row>
    <row r="35" s="104" customFormat="1" ht="12.75" spans="1:13">
      <c r="A35" s="114">
        <v>29</v>
      </c>
      <c r="B35" s="117"/>
      <c r="C35" s="115"/>
      <c r="D35" s="118">
        <f>3</f>
        <v>3</v>
      </c>
      <c r="E35" s="114" t="s">
        <v>89</v>
      </c>
      <c r="F35" s="114" t="s">
        <v>90</v>
      </c>
      <c r="G35" s="114"/>
      <c r="H35" s="118"/>
      <c r="I35" s="126"/>
      <c r="J35" s="127"/>
      <c r="K35" s="126"/>
      <c r="L35" s="122"/>
      <c r="M35" s="123"/>
    </row>
    <row r="36" s="104" customFormat="1" ht="12.75" spans="1:13">
      <c r="A36" s="114">
        <v>30</v>
      </c>
      <c r="B36" s="117"/>
      <c r="C36" s="115"/>
      <c r="D36" s="118">
        <f>3.7+46.9+6.6+6.8+11.6+20.5+7.6</f>
        <v>103.7</v>
      </c>
      <c r="E36" s="114" t="s">
        <v>95</v>
      </c>
      <c r="F36" s="114" t="s">
        <v>90</v>
      </c>
      <c r="G36" s="114"/>
      <c r="H36" s="118"/>
      <c r="I36" s="126"/>
      <c r="J36" s="127"/>
      <c r="K36" s="126"/>
      <c r="L36" s="122"/>
      <c r="M36" s="123"/>
    </row>
    <row r="37" s="104" customFormat="1" ht="12.75" spans="1:13">
      <c r="A37" s="114">
        <v>31</v>
      </c>
      <c r="B37" s="117"/>
      <c r="C37" s="115"/>
      <c r="D37" s="118">
        <f>6.9+5.8+40.6+40.6</f>
        <v>93.9</v>
      </c>
      <c r="E37" s="114" t="s">
        <v>85</v>
      </c>
      <c r="F37" s="114" t="s">
        <v>96</v>
      </c>
      <c r="G37" s="114"/>
      <c r="H37" s="118"/>
      <c r="I37" s="126"/>
      <c r="J37" s="127"/>
      <c r="K37" s="126"/>
      <c r="L37" s="122"/>
      <c r="M37" s="123"/>
    </row>
    <row r="38" s="104" customFormat="1" ht="12.75" spans="1:13">
      <c r="A38" s="114">
        <v>32</v>
      </c>
      <c r="B38" s="117"/>
      <c r="C38" s="115"/>
      <c r="D38" s="118">
        <f>9.3+2.3</f>
        <v>11.6</v>
      </c>
      <c r="E38" s="114" t="s">
        <v>85</v>
      </c>
      <c r="F38" s="114" t="s">
        <v>90</v>
      </c>
      <c r="G38" s="114"/>
      <c r="H38" s="118"/>
      <c r="I38" s="126"/>
      <c r="J38" s="127"/>
      <c r="K38" s="126"/>
      <c r="L38" s="122"/>
      <c r="M38" s="123"/>
    </row>
    <row r="39" s="104" customFormat="1" ht="12.75" spans="1:13">
      <c r="A39" s="114">
        <v>33</v>
      </c>
      <c r="B39" s="117"/>
      <c r="C39" s="115"/>
      <c r="D39" s="118">
        <f>22+104.2+16.4+6.9+12.8+67.3+19.2+3.6</f>
        <v>252.4</v>
      </c>
      <c r="E39" s="114" t="s">
        <v>106</v>
      </c>
      <c r="F39" s="114" t="s">
        <v>96</v>
      </c>
      <c r="G39" s="114"/>
      <c r="H39" s="118"/>
      <c r="I39" s="126"/>
      <c r="J39" s="127"/>
      <c r="K39" s="126"/>
      <c r="L39" s="122"/>
      <c r="M39" s="123"/>
    </row>
    <row r="40" s="104" customFormat="1" ht="12.75" spans="1:13">
      <c r="A40" s="114">
        <v>34</v>
      </c>
      <c r="B40" s="117"/>
      <c r="C40" s="115"/>
      <c r="D40" s="118">
        <f>18</f>
        <v>18</v>
      </c>
      <c r="E40" s="114" t="s">
        <v>116</v>
      </c>
      <c r="F40" s="114" t="s">
        <v>96</v>
      </c>
      <c r="G40" s="114"/>
      <c r="H40" s="118"/>
      <c r="I40" s="126"/>
      <c r="J40" s="127"/>
      <c r="K40" s="126"/>
      <c r="L40" s="122"/>
      <c r="M40" s="123"/>
    </row>
    <row r="41" s="104" customFormat="1" ht="12.75" spans="1:13">
      <c r="A41" s="114">
        <v>35</v>
      </c>
      <c r="B41" s="117"/>
      <c r="C41" s="115"/>
      <c r="D41" s="118">
        <f>103.2</f>
        <v>103.2</v>
      </c>
      <c r="E41" s="114" t="s">
        <v>117</v>
      </c>
      <c r="F41" s="114" t="s">
        <v>90</v>
      </c>
      <c r="G41" s="114"/>
      <c r="H41" s="118"/>
      <c r="I41" s="126"/>
      <c r="J41" s="127"/>
      <c r="K41" s="126"/>
      <c r="L41" s="122"/>
      <c r="M41" s="123"/>
    </row>
    <row r="42" s="104" customFormat="1" ht="12.75" spans="1:13">
      <c r="A42" s="114">
        <v>36</v>
      </c>
      <c r="B42" s="117"/>
      <c r="C42" s="115"/>
      <c r="D42" s="118">
        <f>32+31.4+78.9+73+1+1+162+43+1+1+43+7+14+1+6.6+84.6+1+73+1+6.4+102.6+1+31.2+6.5+1+43.2+37.4+7.2+2.7+1+5.8+2.6+1+11+1+7.2+3.6+1+7.4+7+37.3+1+103+1+104.2+1+18.5+7.1+7.7+1+1</f>
        <v>1226.1</v>
      </c>
      <c r="E42" s="114" t="s">
        <v>118</v>
      </c>
      <c r="F42" s="114" t="s">
        <v>96</v>
      </c>
      <c r="G42" s="114"/>
      <c r="H42" s="118"/>
      <c r="I42" s="126"/>
      <c r="J42" s="127"/>
      <c r="K42" s="126"/>
      <c r="L42" s="122"/>
      <c r="M42" s="123"/>
    </row>
    <row r="43" s="104" customFormat="1" ht="12.75" spans="1:13">
      <c r="A43" s="114">
        <v>37</v>
      </c>
      <c r="B43" s="117"/>
      <c r="C43" s="115"/>
      <c r="D43" s="118">
        <f>9.4+6+4.8+7+7+5+6.9+18.2</f>
        <v>64.3</v>
      </c>
      <c r="E43" s="114" t="s">
        <v>119</v>
      </c>
      <c r="F43" s="114" t="s">
        <v>107</v>
      </c>
      <c r="G43" s="114"/>
      <c r="H43" s="118"/>
      <c r="I43" s="126"/>
      <c r="J43" s="127"/>
      <c r="K43" s="126"/>
      <c r="L43" s="122"/>
      <c r="M43" s="123"/>
    </row>
    <row r="44" s="104" customFormat="1" ht="12.75" spans="1:13">
      <c r="A44" s="114">
        <v>38</v>
      </c>
      <c r="B44" s="117"/>
      <c r="C44" s="115"/>
      <c r="D44" s="118">
        <f>119+3+90+153.8+185.2</f>
        <v>551</v>
      </c>
      <c r="E44" s="114" t="s">
        <v>120</v>
      </c>
      <c r="F44" s="114" t="s">
        <v>90</v>
      </c>
      <c r="G44" s="114"/>
      <c r="H44" s="118"/>
      <c r="I44" s="126"/>
      <c r="J44" s="127"/>
      <c r="K44" s="126"/>
      <c r="L44" s="122"/>
      <c r="M44" s="123"/>
    </row>
    <row r="45" s="104" customFormat="1" ht="12.75" spans="1:13">
      <c r="A45" s="114">
        <v>39</v>
      </c>
      <c r="B45" s="117"/>
      <c r="C45" s="115"/>
      <c r="D45" s="118">
        <f>1.5</f>
        <v>1.5</v>
      </c>
      <c r="E45" s="114" t="s">
        <v>121</v>
      </c>
      <c r="F45" s="114" t="s">
        <v>107</v>
      </c>
      <c r="G45" s="114"/>
      <c r="H45" s="118"/>
      <c r="I45" s="126"/>
      <c r="J45" s="127"/>
      <c r="K45" s="126"/>
      <c r="L45" s="122"/>
      <c r="M45" s="123"/>
    </row>
    <row r="46" s="104" customFormat="1" ht="12.75" spans="1:13">
      <c r="A46" s="114">
        <v>40</v>
      </c>
      <c r="B46" s="117"/>
      <c r="C46" s="115" t="s">
        <v>122</v>
      </c>
      <c r="D46" s="118">
        <v>5</v>
      </c>
      <c r="E46" s="114" t="s">
        <v>91</v>
      </c>
      <c r="F46" s="114" t="s">
        <v>90</v>
      </c>
      <c r="G46" s="114"/>
      <c r="H46" s="118"/>
      <c r="I46" s="126"/>
      <c r="J46" s="127"/>
      <c r="K46" s="126"/>
      <c r="L46" s="122"/>
      <c r="M46" s="123"/>
    </row>
    <row r="47" s="104" customFormat="1" ht="12.75" spans="1:13">
      <c r="A47" s="114">
        <v>41</v>
      </c>
      <c r="B47" s="117"/>
      <c r="C47" s="115"/>
      <c r="D47" s="118">
        <f>40+3</f>
        <v>43</v>
      </c>
      <c r="E47" s="114" t="s">
        <v>103</v>
      </c>
      <c r="F47" s="114" t="s">
        <v>90</v>
      </c>
      <c r="G47" s="114"/>
      <c r="H47" s="118"/>
      <c r="I47" s="126"/>
      <c r="J47" s="127"/>
      <c r="K47" s="126"/>
      <c r="L47" s="122"/>
      <c r="M47" s="123"/>
    </row>
    <row r="48" s="104" customFormat="1" ht="12.75" spans="1:13">
      <c r="A48" s="114">
        <v>42</v>
      </c>
      <c r="B48" s="117"/>
      <c r="C48" s="115"/>
      <c r="D48" s="118">
        <f>388+3</f>
        <v>391</v>
      </c>
      <c r="E48" s="114" t="s">
        <v>99</v>
      </c>
      <c r="F48" s="114" t="s">
        <v>90</v>
      </c>
      <c r="G48" s="114"/>
      <c r="H48" s="118"/>
      <c r="I48" s="126"/>
      <c r="J48" s="127"/>
      <c r="K48" s="126"/>
      <c r="L48" s="122"/>
      <c r="M48" s="123"/>
    </row>
    <row r="49" s="104" customFormat="1" ht="24" spans="1:13">
      <c r="A49" s="114">
        <v>43</v>
      </c>
      <c r="B49" s="117"/>
      <c r="C49" s="115" t="s">
        <v>123</v>
      </c>
      <c r="D49" s="118">
        <f>7.5+10.5+19.9+7.3+98.6+6.8+2.8+6.3+2.4+102.6+19+201.5+2+8+122.7</f>
        <v>617.9</v>
      </c>
      <c r="E49" s="114" t="s">
        <v>85</v>
      </c>
      <c r="F49" s="114" t="s">
        <v>90</v>
      </c>
      <c r="G49" s="114"/>
      <c r="H49" s="118"/>
      <c r="I49" s="126"/>
      <c r="J49" s="127"/>
      <c r="K49" s="126"/>
      <c r="L49" s="122"/>
      <c r="M49" s="123"/>
    </row>
    <row r="50" s="104" customFormat="1" ht="12.75" spans="1:13">
      <c r="A50" s="114">
        <v>44</v>
      </c>
      <c r="B50" s="117"/>
      <c r="C50" s="115" t="s">
        <v>124</v>
      </c>
      <c r="D50" s="118">
        <f>73+9.2+18+40</f>
        <v>140.2</v>
      </c>
      <c r="E50" s="114" t="s">
        <v>91</v>
      </c>
      <c r="F50" s="114" t="s">
        <v>90</v>
      </c>
      <c r="G50" s="114"/>
      <c r="H50" s="118"/>
      <c r="I50" s="126"/>
      <c r="J50" s="127"/>
      <c r="K50" s="126"/>
      <c r="L50" s="122"/>
      <c r="M50" s="123"/>
    </row>
    <row r="51" s="104" customFormat="1" ht="12.75" spans="1:13">
      <c r="A51" s="114">
        <v>45</v>
      </c>
      <c r="B51" s="117"/>
      <c r="C51" s="115"/>
      <c r="D51" s="118">
        <f>20.2</f>
        <v>20.2</v>
      </c>
      <c r="E51" s="114" t="s">
        <v>125</v>
      </c>
      <c r="F51" s="114" t="s">
        <v>90</v>
      </c>
      <c r="G51" s="114"/>
      <c r="H51" s="118"/>
      <c r="I51" s="126"/>
      <c r="J51" s="127"/>
      <c r="K51" s="126"/>
      <c r="L51" s="122"/>
      <c r="M51" s="123"/>
    </row>
    <row r="52" s="104" customFormat="1" ht="12.75" spans="1:13">
      <c r="A52" s="114">
        <v>46</v>
      </c>
      <c r="B52" s="117"/>
      <c r="C52" s="115"/>
      <c r="D52" s="118">
        <f>6+8+9+3+22</f>
        <v>48</v>
      </c>
      <c r="E52" s="114" t="s">
        <v>103</v>
      </c>
      <c r="F52" s="114" t="s">
        <v>90</v>
      </c>
      <c r="G52" s="114"/>
      <c r="H52" s="118"/>
      <c r="I52" s="126"/>
      <c r="J52" s="127"/>
      <c r="K52" s="126"/>
      <c r="L52" s="122"/>
      <c r="M52" s="123"/>
    </row>
    <row r="53" s="104" customFormat="1" ht="12.75" spans="1:13">
      <c r="A53" s="114">
        <v>47</v>
      </c>
      <c r="B53" s="117"/>
      <c r="C53" s="115"/>
      <c r="D53" s="118">
        <f>3.5+18+123.1+24.3+48.2+67.6+10.8+1+9.5+2+4.8+153.8+2.5+76.14+72.3+73.9+4.9+82.8+27+17.8+50.8+32+34.8+5.2+15.7+7.6+62.6+22.4+12.93+23.9+54.7+11.8+81.8+9.1</f>
        <v>1249.27</v>
      </c>
      <c r="E53" s="114" t="s">
        <v>85</v>
      </c>
      <c r="F53" s="114" t="s">
        <v>90</v>
      </c>
      <c r="G53" s="114"/>
      <c r="H53" s="118"/>
      <c r="I53" s="126"/>
      <c r="J53" s="127"/>
      <c r="K53" s="126"/>
      <c r="L53" s="122"/>
      <c r="M53" s="123"/>
    </row>
    <row r="54" s="104" customFormat="1" ht="12.75" spans="1:13">
      <c r="A54" s="114">
        <v>48</v>
      </c>
      <c r="B54" s="117"/>
      <c r="C54" s="115" t="s">
        <v>126</v>
      </c>
      <c r="D54" s="118">
        <f>42+2</f>
        <v>44</v>
      </c>
      <c r="E54" s="114" t="s">
        <v>91</v>
      </c>
      <c r="F54" s="114" t="s">
        <v>90</v>
      </c>
      <c r="G54" s="114"/>
      <c r="H54" s="118"/>
      <c r="I54" s="126"/>
      <c r="J54" s="127"/>
      <c r="K54" s="126"/>
      <c r="L54" s="122"/>
      <c r="M54" s="123"/>
    </row>
    <row r="55" s="104" customFormat="1" ht="12.75" spans="1:13">
      <c r="A55" s="114">
        <v>49</v>
      </c>
      <c r="B55" s="117"/>
      <c r="C55" s="115"/>
      <c r="D55" s="118">
        <v>42</v>
      </c>
      <c r="E55" s="114" t="s">
        <v>127</v>
      </c>
      <c r="F55" s="114" t="s">
        <v>107</v>
      </c>
      <c r="G55" s="114"/>
      <c r="H55" s="118"/>
      <c r="I55" s="126"/>
      <c r="J55" s="127"/>
      <c r="K55" s="126"/>
      <c r="L55" s="122"/>
      <c r="M55" s="123"/>
    </row>
    <row r="56" s="104" customFormat="1" ht="12.75" spans="1:13">
      <c r="A56" s="114">
        <v>50</v>
      </c>
      <c r="B56" s="117"/>
      <c r="C56" s="115"/>
      <c r="D56" s="118">
        <f>43+17+100+100+32+69+3+91+2+57+8+7+7</f>
        <v>536</v>
      </c>
      <c r="E56" s="114" t="s">
        <v>118</v>
      </c>
      <c r="F56" s="114" t="s">
        <v>96</v>
      </c>
      <c r="G56" s="114"/>
      <c r="H56" s="118"/>
      <c r="I56" s="126"/>
      <c r="J56" s="127"/>
      <c r="K56" s="126"/>
      <c r="L56" s="122"/>
      <c r="M56" s="123"/>
    </row>
    <row r="57" s="104" customFormat="1" ht="12.75" spans="1:13">
      <c r="A57" s="114">
        <v>51</v>
      </c>
      <c r="B57" s="117"/>
      <c r="C57" s="115"/>
      <c r="D57" s="118">
        <f>5+9</f>
        <v>14</v>
      </c>
      <c r="E57" s="114" t="s">
        <v>128</v>
      </c>
      <c r="F57" s="114" t="s">
        <v>107</v>
      </c>
      <c r="G57" s="114"/>
      <c r="H57" s="118"/>
      <c r="I57" s="126"/>
      <c r="J57" s="127"/>
      <c r="K57" s="126"/>
      <c r="L57" s="122"/>
      <c r="M57" s="123"/>
    </row>
    <row r="58" s="104" customFormat="1" ht="12.75" spans="1:13">
      <c r="A58" s="114">
        <v>52</v>
      </c>
      <c r="B58" s="117"/>
      <c r="C58" s="115" t="s">
        <v>129</v>
      </c>
      <c r="D58" s="118">
        <f>4+7+6+5+8</f>
        <v>30</v>
      </c>
      <c r="E58" s="114" t="s">
        <v>91</v>
      </c>
      <c r="F58" s="114" t="s">
        <v>90</v>
      </c>
      <c r="G58" s="114"/>
      <c r="H58" s="118"/>
      <c r="I58" s="126"/>
      <c r="J58" s="127"/>
      <c r="K58" s="126"/>
      <c r="L58" s="122"/>
      <c r="M58" s="123"/>
    </row>
    <row r="59" s="104" customFormat="1" ht="12.75" spans="1:13">
      <c r="A59" s="114">
        <v>53</v>
      </c>
      <c r="B59" s="117"/>
      <c r="C59" s="115"/>
      <c r="D59" s="118">
        <f>3+5</f>
        <v>8</v>
      </c>
      <c r="E59" s="114" t="s">
        <v>103</v>
      </c>
      <c r="F59" s="114" t="s">
        <v>90</v>
      </c>
      <c r="G59" s="114"/>
      <c r="H59" s="118"/>
      <c r="I59" s="126"/>
      <c r="J59" s="127"/>
      <c r="K59" s="126"/>
      <c r="L59" s="122"/>
      <c r="M59" s="123"/>
    </row>
    <row r="60" s="104" customFormat="1" ht="12.75" spans="1:13">
      <c r="A60" s="114">
        <v>54</v>
      </c>
      <c r="B60" s="117"/>
      <c r="C60" s="115"/>
      <c r="D60" s="118">
        <f>11+5+2+34+11+5+20+2+31+8+5+29+117+15+5+8+2+8+2+44+4+4+7+5+13</f>
        <v>397</v>
      </c>
      <c r="E60" s="114" t="s">
        <v>99</v>
      </c>
      <c r="F60" s="114" t="s">
        <v>90</v>
      </c>
      <c r="G60" s="114"/>
      <c r="H60" s="118"/>
      <c r="I60" s="126"/>
      <c r="J60" s="127"/>
      <c r="K60" s="126"/>
      <c r="L60" s="122"/>
      <c r="M60" s="123"/>
    </row>
    <row r="61" s="104" customFormat="1" ht="12.75" spans="1:13">
      <c r="A61" s="114">
        <v>55</v>
      </c>
      <c r="B61" s="117"/>
      <c r="C61" s="115"/>
      <c r="D61" s="118">
        <f>5+6+8+2</f>
        <v>21</v>
      </c>
      <c r="E61" s="114" t="s">
        <v>100</v>
      </c>
      <c r="F61" s="114" t="s">
        <v>90</v>
      </c>
      <c r="G61" s="114"/>
      <c r="H61" s="118"/>
      <c r="I61" s="126"/>
      <c r="J61" s="127"/>
      <c r="K61" s="126"/>
      <c r="L61" s="122"/>
      <c r="M61" s="123"/>
    </row>
    <row r="62" s="104" customFormat="1" ht="24" spans="1:13">
      <c r="A62" s="114">
        <v>56</v>
      </c>
      <c r="B62" s="117"/>
      <c r="C62" s="115" t="s">
        <v>130</v>
      </c>
      <c r="D62" s="118">
        <f>23.8+28.4+10.2+123+1.91+4.8+49.2+51.1</f>
        <v>292.41</v>
      </c>
      <c r="E62" s="114" t="s">
        <v>99</v>
      </c>
      <c r="F62" s="114" t="s">
        <v>90</v>
      </c>
      <c r="G62" s="114"/>
      <c r="H62" s="118"/>
      <c r="I62" s="126"/>
      <c r="J62" s="127"/>
      <c r="K62" s="126"/>
      <c r="L62" s="122"/>
      <c r="M62" s="123"/>
    </row>
    <row r="63" s="104" customFormat="1" ht="24" spans="1:13">
      <c r="A63" s="114">
        <v>57</v>
      </c>
      <c r="B63" s="117"/>
      <c r="C63" s="115" t="s">
        <v>131</v>
      </c>
      <c r="D63" s="118">
        <f>75.6+104+8+72+89.5+120.7+86.4+98.5+102.1+16.8+16.8+5+10</f>
        <v>805.4</v>
      </c>
      <c r="E63" s="114" t="s">
        <v>99</v>
      </c>
      <c r="F63" s="114" t="s">
        <v>90</v>
      </c>
      <c r="G63" s="114"/>
      <c r="H63" s="118"/>
      <c r="I63" s="126"/>
      <c r="J63" s="127"/>
      <c r="K63" s="126"/>
      <c r="L63" s="122"/>
      <c r="M63" s="123"/>
    </row>
    <row r="64" s="104" customFormat="1" ht="12.75" spans="1:13">
      <c r="A64" s="114">
        <v>58</v>
      </c>
      <c r="B64" s="117"/>
      <c r="C64" s="115" t="s">
        <v>132</v>
      </c>
      <c r="D64" s="118">
        <f>12.5+12.5+18.4+4.7+5.3+9.7</f>
        <v>63.1</v>
      </c>
      <c r="E64" s="114" t="s">
        <v>91</v>
      </c>
      <c r="F64" s="114" t="s">
        <v>90</v>
      </c>
      <c r="G64" s="114"/>
      <c r="H64" s="118"/>
      <c r="I64" s="126"/>
      <c r="J64" s="127"/>
      <c r="K64" s="126"/>
      <c r="L64" s="122"/>
      <c r="M64" s="123"/>
    </row>
    <row r="65" s="104" customFormat="1" ht="12.75" spans="1:13">
      <c r="A65" s="114">
        <v>59</v>
      </c>
      <c r="B65" s="117"/>
      <c r="C65" s="115"/>
      <c r="D65" s="118">
        <f>9.7</f>
        <v>9.7</v>
      </c>
      <c r="E65" s="114" t="s">
        <v>103</v>
      </c>
      <c r="F65" s="114" t="s">
        <v>90</v>
      </c>
      <c r="G65" s="114"/>
      <c r="H65" s="118"/>
      <c r="I65" s="126"/>
      <c r="J65" s="127"/>
      <c r="K65" s="126"/>
      <c r="L65" s="122"/>
      <c r="M65" s="123"/>
    </row>
    <row r="66" s="104" customFormat="1" ht="12.75" spans="1:13">
      <c r="A66" s="114">
        <v>60</v>
      </c>
      <c r="B66" s="117"/>
      <c r="C66" s="115"/>
      <c r="D66" s="118">
        <f>86.7+2.2+10.5+4.7+10+35.8+50.4+4.8+5.3+38.1+24.1+13.7+85.2+3+91.9+8.4+14.8+48.2+8+8.4</f>
        <v>554.2</v>
      </c>
      <c r="E66" s="114" t="s">
        <v>85</v>
      </c>
      <c r="F66" s="114" t="s">
        <v>90</v>
      </c>
      <c r="G66" s="114"/>
      <c r="H66" s="118"/>
      <c r="I66" s="126"/>
      <c r="J66" s="127"/>
      <c r="K66" s="126"/>
      <c r="L66" s="122"/>
      <c r="M66" s="123"/>
    </row>
    <row r="67" s="104" customFormat="1" ht="12.75" spans="1:13">
      <c r="A67" s="114">
        <v>61</v>
      </c>
      <c r="B67" s="117"/>
      <c r="C67" s="115" t="s">
        <v>133</v>
      </c>
      <c r="D67" s="118">
        <f>8+86.7+4.661+11.73+4.833+11.233+37.042+51.728+4.8+5.3+45.423+25.296+14.916+14.916+87.672+3+96.824+8.4+14.8+75.6+8+8.4</f>
        <v>629.274</v>
      </c>
      <c r="E67" s="114" t="s">
        <v>85</v>
      </c>
      <c r="F67" s="114" t="s">
        <v>90</v>
      </c>
      <c r="G67" s="114"/>
      <c r="H67" s="118"/>
      <c r="I67" s="126"/>
      <c r="J67" s="127"/>
      <c r="K67" s="126"/>
      <c r="L67" s="122"/>
      <c r="M67" s="123"/>
    </row>
    <row r="68" s="104" customFormat="1" ht="12.75" spans="1:13">
      <c r="A68" s="114">
        <v>62</v>
      </c>
      <c r="B68" s="117"/>
      <c r="C68" s="115"/>
      <c r="D68" s="118">
        <f>1+18.4+1+1+4.7+5.274+1+2.5</f>
        <v>34.874</v>
      </c>
      <c r="E68" s="114" t="s">
        <v>91</v>
      </c>
      <c r="F68" s="114" t="s">
        <v>90</v>
      </c>
      <c r="G68" s="114"/>
      <c r="H68" s="118"/>
      <c r="I68" s="126"/>
      <c r="J68" s="127"/>
      <c r="K68" s="126"/>
      <c r="L68" s="122"/>
      <c r="M68" s="123"/>
    </row>
    <row r="69" s="104" customFormat="1" ht="12.75" spans="1:13">
      <c r="A69" s="114">
        <v>63</v>
      </c>
      <c r="B69" s="117"/>
      <c r="C69" s="115"/>
      <c r="D69" s="118">
        <f>12.5+12.5+9.7+9.7</f>
        <v>44.4</v>
      </c>
      <c r="E69" s="114" t="s">
        <v>99</v>
      </c>
      <c r="F69" s="114" t="s">
        <v>90</v>
      </c>
      <c r="G69" s="114"/>
      <c r="H69" s="118"/>
      <c r="I69" s="126"/>
      <c r="J69" s="127"/>
      <c r="K69" s="126"/>
      <c r="L69" s="122"/>
      <c r="M69" s="123"/>
    </row>
    <row r="70" s="104" customFormat="1" ht="12.75" spans="1:13">
      <c r="A70" s="114">
        <v>64</v>
      </c>
      <c r="B70" s="117"/>
      <c r="C70" s="115" t="s">
        <v>134</v>
      </c>
      <c r="D70" s="118">
        <f>38</f>
        <v>38</v>
      </c>
      <c r="E70" s="114" t="s">
        <v>91</v>
      </c>
      <c r="F70" s="114" t="s">
        <v>90</v>
      </c>
      <c r="G70" s="114"/>
      <c r="H70" s="118"/>
      <c r="I70" s="126"/>
      <c r="J70" s="127"/>
      <c r="K70" s="126"/>
      <c r="L70" s="122"/>
      <c r="M70" s="123"/>
    </row>
    <row r="71" s="104" customFormat="1" ht="12.75" spans="1:13">
      <c r="A71" s="114">
        <v>65</v>
      </c>
      <c r="B71" s="117"/>
      <c r="C71" s="115"/>
      <c r="D71" s="118">
        <f>5</f>
        <v>5</v>
      </c>
      <c r="E71" s="114" t="s">
        <v>103</v>
      </c>
      <c r="F71" s="114" t="s">
        <v>90</v>
      </c>
      <c r="G71" s="114"/>
      <c r="H71" s="118"/>
      <c r="I71" s="126"/>
      <c r="J71" s="127"/>
      <c r="K71" s="126"/>
      <c r="L71" s="122"/>
      <c r="M71" s="123"/>
    </row>
    <row r="72" s="104" customFormat="1" ht="12.75" spans="1:13">
      <c r="A72" s="114">
        <v>66</v>
      </c>
      <c r="B72" s="117"/>
      <c r="C72" s="115"/>
      <c r="D72" s="118">
        <f>7+6+7+11+11</f>
        <v>42</v>
      </c>
      <c r="E72" s="114" t="s">
        <v>99</v>
      </c>
      <c r="F72" s="114" t="s">
        <v>90</v>
      </c>
      <c r="G72" s="114"/>
      <c r="H72" s="118"/>
      <c r="I72" s="126"/>
      <c r="J72" s="127"/>
      <c r="K72" s="126"/>
      <c r="L72" s="122"/>
      <c r="M72" s="123"/>
    </row>
    <row r="73" s="104" customFormat="1" ht="12.75" spans="1:13">
      <c r="A73" s="114">
        <v>67</v>
      </c>
      <c r="B73" s="117"/>
      <c r="C73" s="115"/>
      <c r="D73" s="118">
        <v>123</v>
      </c>
      <c r="E73" s="114" t="s">
        <v>85</v>
      </c>
      <c r="F73" s="114" t="s">
        <v>90</v>
      </c>
      <c r="G73" s="114"/>
      <c r="H73" s="118"/>
      <c r="I73" s="126"/>
      <c r="J73" s="127"/>
      <c r="K73" s="126"/>
      <c r="L73" s="122"/>
      <c r="M73" s="123"/>
    </row>
    <row r="74" s="104" customFormat="1" ht="12.75" spans="1:13">
      <c r="A74" s="114">
        <v>68</v>
      </c>
      <c r="B74" s="117"/>
      <c r="C74" s="115"/>
      <c r="D74" s="118">
        <f>8</f>
        <v>8</v>
      </c>
      <c r="E74" s="114" t="s">
        <v>135</v>
      </c>
      <c r="F74" s="114" t="s">
        <v>90</v>
      </c>
      <c r="G74" s="114"/>
      <c r="H74" s="118"/>
      <c r="I74" s="126"/>
      <c r="J74" s="127"/>
      <c r="K74" s="126"/>
      <c r="L74" s="122"/>
      <c r="M74" s="123"/>
    </row>
    <row r="75" s="104" customFormat="1" ht="12.75" spans="1:13">
      <c r="A75" s="114">
        <v>69</v>
      </c>
      <c r="B75" s="117"/>
      <c r="C75" s="115"/>
      <c r="D75" s="118">
        <f>4+48+47+141+131</f>
        <v>371</v>
      </c>
      <c r="E75" s="114" t="s">
        <v>106</v>
      </c>
      <c r="F75" s="114" t="s">
        <v>90</v>
      </c>
      <c r="G75" s="114"/>
      <c r="H75" s="118"/>
      <c r="I75" s="126"/>
      <c r="J75" s="127"/>
      <c r="K75" s="126"/>
      <c r="L75" s="122"/>
      <c r="M75" s="123"/>
    </row>
    <row r="76" s="104" customFormat="1" ht="12.75" spans="1:13">
      <c r="A76" s="114">
        <v>70</v>
      </c>
      <c r="B76" s="117"/>
      <c r="C76" s="115"/>
      <c r="D76" s="118">
        <f>26</f>
        <v>26</v>
      </c>
      <c r="E76" s="114" t="s">
        <v>136</v>
      </c>
      <c r="F76" s="114"/>
      <c r="G76" s="114"/>
      <c r="H76" s="118"/>
      <c r="I76" s="126"/>
      <c r="J76" s="127"/>
      <c r="K76" s="126"/>
      <c r="L76" s="122"/>
      <c r="M76" s="123"/>
    </row>
    <row r="77" s="104" customFormat="1" ht="12.75" spans="1:13">
      <c r="A77" s="114">
        <v>71</v>
      </c>
      <c r="B77" s="117"/>
      <c r="C77" s="115"/>
      <c r="D77" s="118">
        <f>50+37+23+156+13</f>
        <v>279</v>
      </c>
      <c r="E77" s="114" t="s">
        <v>137</v>
      </c>
      <c r="F77" s="114" t="s">
        <v>90</v>
      </c>
      <c r="G77" s="114"/>
      <c r="H77" s="118"/>
      <c r="I77" s="126"/>
      <c r="J77" s="127"/>
      <c r="K77" s="126"/>
      <c r="L77" s="122"/>
      <c r="M77" s="123"/>
    </row>
    <row r="78" s="104" customFormat="1" ht="12.75" spans="1:13">
      <c r="A78" s="114">
        <v>72</v>
      </c>
      <c r="B78" s="117"/>
      <c r="C78" s="115" t="s">
        <v>138</v>
      </c>
      <c r="D78" s="118">
        <f>26.3+1.5+3.56+8.1+3.56</f>
        <v>43.02</v>
      </c>
      <c r="E78" s="114" t="s">
        <v>91</v>
      </c>
      <c r="F78" s="114" t="s">
        <v>139</v>
      </c>
      <c r="G78" s="114"/>
      <c r="H78" s="118"/>
      <c r="I78" s="126"/>
      <c r="J78" s="127"/>
      <c r="K78" s="126"/>
      <c r="L78" s="122"/>
      <c r="M78" s="123"/>
    </row>
    <row r="79" s="104" customFormat="1" ht="12.75" spans="1:13">
      <c r="A79" s="114">
        <v>73</v>
      </c>
      <c r="B79" s="117"/>
      <c r="C79" s="115"/>
      <c r="D79" s="118">
        <f>9.7</f>
        <v>9.7</v>
      </c>
      <c r="E79" s="114" t="s">
        <v>103</v>
      </c>
      <c r="F79" s="114" t="s">
        <v>90</v>
      </c>
      <c r="G79" s="114"/>
      <c r="H79" s="118"/>
      <c r="I79" s="126"/>
      <c r="J79" s="127"/>
      <c r="K79" s="126"/>
      <c r="L79" s="122"/>
      <c r="M79" s="123"/>
    </row>
    <row r="80" s="104" customFormat="1" ht="12.75" spans="1:13">
      <c r="A80" s="114">
        <v>74</v>
      </c>
      <c r="B80" s="117"/>
      <c r="C80" s="115"/>
      <c r="D80" s="118">
        <f>6.8</f>
        <v>6.8</v>
      </c>
      <c r="E80" s="114" t="s">
        <v>140</v>
      </c>
      <c r="F80" s="114" t="s">
        <v>107</v>
      </c>
      <c r="G80" s="114"/>
      <c r="H80" s="118"/>
      <c r="I80" s="126"/>
      <c r="J80" s="127"/>
      <c r="K80" s="126"/>
      <c r="L80" s="122"/>
      <c r="M80" s="123"/>
    </row>
    <row r="81" s="104" customFormat="1" ht="12.75" spans="1:13">
      <c r="A81" s="114">
        <v>75</v>
      </c>
      <c r="B81" s="117"/>
      <c r="C81" s="115"/>
      <c r="D81" s="118">
        <f>3.56</f>
        <v>3.56</v>
      </c>
      <c r="E81" s="114" t="s">
        <v>95</v>
      </c>
      <c r="F81" s="114" t="s">
        <v>90</v>
      </c>
      <c r="G81" s="114"/>
      <c r="H81" s="118"/>
      <c r="I81" s="126"/>
      <c r="J81" s="127"/>
      <c r="K81" s="126"/>
      <c r="L81" s="122"/>
      <c r="M81" s="123"/>
    </row>
    <row r="82" s="104" customFormat="1" ht="12.75" spans="1:13">
      <c r="A82" s="114">
        <v>76</v>
      </c>
      <c r="B82" s="117"/>
      <c r="C82" s="115"/>
      <c r="D82" s="118">
        <f>47.39+6.24+20.6+4.2+7.1+3.56+4.3+18.6</f>
        <v>111.99</v>
      </c>
      <c r="E82" s="114" t="s">
        <v>85</v>
      </c>
      <c r="F82" s="114" t="s">
        <v>90</v>
      </c>
      <c r="G82" s="114"/>
      <c r="H82" s="118"/>
      <c r="I82" s="126"/>
      <c r="J82" s="127"/>
      <c r="K82" s="126"/>
      <c r="L82" s="122"/>
      <c r="M82" s="123"/>
    </row>
    <row r="83" s="104" customFormat="1" ht="12.75" spans="1:13">
      <c r="A83" s="114">
        <v>77</v>
      </c>
      <c r="B83" s="117"/>
      <c r="C83" s="115"/>
      <c r="D83" s="118">
        <f>7.02+103.72+9.5+3.9+108.8+9.5+95.5+55.1+9.5+119.4+9.5+58.8+39.37+6.24+83.2+6.24+58.9+32.7+122+7+19.8+29.5+93.9+2.3+1.7+3.56+54.9+51.5+11.96+3.56+86.2+10.8+3.56+3.56+61.8</f>
        <v>1384.49</v>
      </c>
      <c r="E83" s="114" t="s">
        <v>137</v>
      </c>
      <c r="F83" s="114" t="s">
        <v>90</v>
      </c>
      <c r="G83" s="114"/>
      <c r="H83" s="118"/>
      <c r="I83" s="126"/>
      <c r="J83" s="127"/>
      <c r="K83" s="126"/>
      <c r="L83" s="122"/>
      <c r="M83" s="123"/>
    </row>
    <row r="84" s="104" customFormat="1" ht="12.75" spans="1:13">
      <c r="A84" s="114">
        <v>78</v>
      </c>
      <c r="B84" s="117"/>
      <c r="C84" s="115"/>
      <c r="D84" s="118">
        <f>6+5.4+4.7</f>
        <v>16.1</v>
      </c>
      <c r="E84" s="114" t="s">
        <v>117</v>
      </c>
      <c r="F84" s="114" t="s">
        <v>107</v>
      </c>
      <c r="G84" s="114"/>
      <c r="H84" s="118"/>
      <c r="I84" s="126"/>
      <c r="J84" s="127"/>
      <c r="K84" s="126"/>
      <c r="L84" s="122"/>
      <c r="M84" s="123"/>
    </row>
    <row r="85" s="104" customFormat="1" ht="12.75" spans="1:13">
      <c r="A85" s="114">
        <v>79</v>
      </c>
      <c r="B85" s="117"/>
      <c r="C85" s="115"/>
      <c r="D85" s="118">
        <f>4.1+5.2+5.2+6.2</f>
        <v>20.7</v>
      </c>
      <c r="E85" s="114" t="s">
        <v>141</v>
      </c>
      <c r="F85" s="114" t="s">
        <v>107</v>
      </c>
      <c r="G85" s="114"/>
      <c r="H85" s="118"/>
      <c r="I85" s="126"/>
      <c r="J85" s="127"/>
      <c r="K85" s="126"/>
      <c r="L85" s="122"/>
      <c r="M85" s="123"/>
    </row>
    <row r="86" s="104" customFormat="1" ht="12.75" spans="1:13">
      <c r="A86" s="114">
        <v>80</v>
      </c>
      <c r="B86" s="117"/>
      <c r="C86" s="115" t="s">
        <v>142</v>
      </c>
      <c r="D86" s="118">
        <f>6</f>
        <v>6</v>
      </c>
      <c r="E86" s="114" t="s">
        <v>91</v>
      </c>
      <c r="F86" s="114" t="s">
        <v>90</v>
      </c>
      <c r="G86" s="114"/>
      <c r="H86" s="118"/>
      <c r="I86" s="126"/>
      <c r="J86" s="127"/>
      <c r="K86" s="126"/>
      <c r="L86" s="122"/>
      <c r="M86" s="123"/>
    </row>
    <row r="87" s="104" customFormat="1" ht="12.75" spans="1:13">
      <c r="A87" s="114">
        <v>81</v>
      </c>
      <c r="B87" s="117"/>
      <c r="C87" s="115"/>
      <c r="D87" s="118">
        <f>4+2+14+10+16+7+15+23+3+5</f>
        <v>99</v>
      </c>
      <c r="E87" s="114" t="s">
        <v>103</v>
      </c>
      <c r="F87" s="114" t="s">
        <v>90</v>
      </c>
      <c r="G87" s="114"/>
      <c r="H87" s="118"/>
      <c r="I87" s="126"/>
      <c r="J87" s="127"/>
      <c r="K87" s="126"/>
      <c r="L87" s="122"/>
      <c r="M87" s="123"/>
    </row>
    <row r="88" s="104" customFormat="1" ht="12.75" spans="1:13">
      <c r="A88" s="114">
        <v>82</v>
      </c>
      <c r="B88" s="117"/>
      <c r="C88" s="115"/>
      <c r="D88" s="118">
        <f>6+6+6+4+5</f>
        <v>27</v>
      </c>
      <c r="E88" s="114" t="s">
        <v>100</v>
      </c>
      <c r="F88" s="114" t="s">
        <v>90</v>
      </c>
      <c r="G88" s="114"/>
      <c r="H88" s="118"/>
      <c r="I88" s="126"/>
      <c r="J88" s="127"/>
      <c r="K88" s="126"/>
      <c r="L88" s="122"/>
      <c r="M88" s="123"/>
    </row>
    <row r="89" s="104" customFormat="1" ht="12.75" spans="1:13">
      <c r="A89" s="114">
        <v>83</v>
      </c>
      <c r="B89" s="117"/>
      <c r="C89" s="115" t="s">
        <v>143</v>
      </c>
      <c r="D89" s="118">
        <f>4+4+3+10+2+3+3+10+7+2+7+9+9+9+4+10+3+10+7+8+2+7+8+2+7+1</f>
        <v>151</v>
      </c>
      <c r="E89" s="114" t="s">
        <v>102</v>
      </c>
      <c r="F89" s="114" t="s">
        <v>90</v>
      </c>
      <c r="G89" s="114"/>
      <c r="H89" s="118"/>
      <c r="I89" s="126"/>
      <c r="J89" s="127"/>
      <c r="K89" s="126"/>
      <c r="L89" s="122"/>
      <c r="M89" s="123"/>
    </row>
    <row r="90" s="104" customFormat="1" ht="12.75" spans="1:13">
      <c r="A90" s="114">
        <v>84</v>
      </c>
      <c r="B90" s="117"/>
      <c r="C90" s="115"/>
      <c r="D90" s="118">
        <f>4+17+18+30+30+24+10+32</f>
        <v>165</v>
      </c>
      <c r="E90" s="114" t="s">
        <v>144</v>
      </c>
      <c r="F90" s="114" t="s">
        <v>90</v>
      </c>
      <c r="G90" s="114"/>
      <c r="H90" s="118"/>
      <c r="I90" s="126"/>
      <c r="J90" s="127"/>
      <c r="K90" s="126"/>
      <c r="L90" s="122"/>
      <c r="M90" s="123"/>
    </row>
    <row r="91" s="104" customFormat="1" ht="12.75" spans="1:13">
      <c r="A91" s="114">
        <v>85</v>
      </c>
      <c r="B91" s="117"/>
      <c r="C91" s="115"/>
      <c r="D91" s="118">
        <f>34+30+15+6+5+77+76+83+3+37+72+67+72+3+67+24+63+8+4</f>
        <v>746</v>
      </c>
      <c r="E91" s="114" t="s">
        <v>100</v>
      </c>
      <c r="F91" s="114" t="s">
        <v>90</v>
      </c>
      <c r="G91" s="114"/>
      <c r="H91" s="118"/>
      <c r="I91" s="126"/>
      <c r="J91" s="127"/>
      <c r="K91" s="126"/>
      <c r="L91" s="122"/>
      <c r="M91" s="123"/>
    </row>
    <row r="92" s="104" customFormat="1" ht="12.75" spans="1:13">
      <c r="A92" s="114">
        <v>86</v>
      </c>
      <c r="B92" s="117"/>
      <c r="C92" s="115"/>
      <c r="D92" s="118">
        <f>7+36+39</f>
        <v>82</v>
      </c>
      <c r="E92" s="114" t="s">
        <v>91</v>
      </c>
      <c r="F92" s="114" t="s">
        <v>90</v>
      </c>
      <c r="G92" s="114"/>
      <c r="H92" s="118"/>
      <c r="I92" s="126"/>
      <c r="J92" s="127"/>
      <c r="K92" s="126"/>
      <c r="L92" s="122"/>
      <c r="M92" s="123"/>
    </row>
    <row r="93" s="104" customFormat="1" ht="12.75" spans="1:13">
      <c r="A93" s="114">
        <v>87</v>
      </c>
      <c r="B93" s="117"/>
      <c r="C93" s="115" t="s">
        <v>145</v>
      </c>
      <c r="D93" s="118">
        <f>5+5+15+4+5+13+32+2+11+30+19+5+18</f>
        <v>164</v>
      </c>
      <c r="E93" s="114" t="s">
        <v>102</v>
      </c>
      <c r="F93" s="114" t="s">
        <v>90</v>
      </c>
      <c r="G93" s="114"/>
      <c r="H93" s="118"/>
      <c r="I93" s="126"/>
      <c r="J93" s="127"/>
      <c r="K93" s="126"/>
      <c r="L93" s="122"/>
      <c r="M93" s="123"/>
    </row>
    <row r="94" s="104" customFormat="1" ht="12.75" spans="1:13">
      <c r="A94" s="114">
        <v>88</v>
      </c>
      <c r="B94" s="117"/>
      <c r="C94" s="115"/>
      <c r="D94" s="118">
        <f>33+45</f>
        <v>78</v>
      </c>
      <c r="E94" s="114" t="s">
        <v>144</v>
      </c>
      <c r="F94" s="114" t="s">
        <v>90</v>
      </c>
      <c r="G94" s="114"/>
      <c r="H94" s="118"/>
      <c r="I94" s="126"/>
      <c r="J94" s="127"/>
      <c r="K94" s="126"/>
      <c r="L94" s="122"/>
      <c r="M94" s="123"/>
    </row>
    <row r="95" s="104" customFormat="1" ht="12.75" spans="1:13">
      <c r="A95" s="114">
        <v>89</v>
      </c>
      <c r="B95" s="117"/>
      <c r="C95" s="115"/>
      <c r="D95" s="118">
        <f>63+3+3+168+91+63+50+168+131+106+129+90+40+23+148+69+69+80+156+71+30+83+64+43+10</f>
        <v>1951</v>
      </c>
      <c r="E95" s="114" t="s">
        <v>100</v>
      </c>
      <c r="F95" s="114" t="s">
        <v>90</v>
      </c>
      <c r="G95" s="114"/>
      <c r="H95" s="118"/>
      <c r="I95" s="126"/>
      <c r="J95" s="127"/>
      <c r="K95" s="126"/>
      <c r="L95" s="122"/>
      <c r="M95" s="123"/>
    </row>
    <row r="96" s="104" customFormat="1" ht="12.75" spans="1:13">
      <c r="A96" s="114">
        <v>90</v>
      </c>
      <c r="B96" s="117"/>
      <c r="C96" s="115"/>
      <c r="D96" s="118">
        <f>6+5+24</f>
        <v>35</v>
      </c>
      <c r="E96" s="114" t="s">
        <v>91</v>
      </c>
      <c r="F96" s="114" t="s">
        <v>90</v>
      </c>
      <c r="G96" s="114"/>
      <c r="H96" s="118"/>
      <c r="I96" s="126"/>
      <c r="J96" s="127"/>
      <c r="K96" s="126"/>
      <c r="L96" s="122"/>
      <c r="M96" s="123"/>
    </row>
    <row r="97" s="104" customFormat="1" ht="12.75" spans="1:13">
      <c r="A97" s="114">
        <v>91</v>
      </c>
      <c r="B97" s="117"/>
      <c r="C97" s="115" t="s">
        <v>146</v>
      </c>
      <c r="D97" s="118">
        <f>25+27+4+49+10+4+41+26+7</f>
        <v>193</v>
      </c>
      <c r="E97" s="114" t="s">
        <v>102</v>
      </c>
      <c r="F97" s="114" t="s">
        <v>90</v>
      </c>
      <c r="G97" s="114"/>
      <c r="H97" s="118"/>
      <c r="I97" s="126"/>
      <c r="J97" s="127"/>
      <c r="K97" s="126"/>
      <c r="L97" s="122"/>
      <c r="M97" s="123"/>
    </row>
    <row r="98" s="104" customFormat="1" ht="12.75" spans="1:13">
      <c r="A98" s="114">
        <v>92</v>
      </c>
      <c r="B98" s="117"/>
      <c r="C98" s="115"/>
      <c r="D98" s="118">
        <f>26+67+24+28+42+39+19+36+32+15+88+60+57+24+20+26</f>
        <v>603</v>
      </c>
      <c r="E98" s="114" t="s">
        <v>144</v>
      </c>
      <c r="F98" s="114" t="s">
        <v>90</v>
      </c>
      <c r="G98" s="114"/>
      <c r="H98" s="118"/>
      <c r="I98" s="126"/>
      <c r="J98" s="127"/>
      <c r="K98" s="126"/>
      <c r="L98" s="122"/>
      <c r="M98" s="123"/>
    </row>
    <row r="99" s="104" customFormat="1" ht="12.75" spans="1:13">
      <c r="A99" s="114">
        <v>93</v>
      </c>
      <c r="B99" s="117"/>
      <c r="C99" s="115"/>
      <c r="D99" s="118">
        <f>54+64+56+68+76+68+52+68+66+3+99+48+183+30+3+34+3+54+60+57+31+12+79+76+80+73+73+70+63+19+11+8</f>
        <v>1741</v>
      </c>
      <c r="E99" s="114" t="s">
        <v>100</v>
      </c>
      <c r="F99" s="114" t="s">
        <v>90</v>
      </c>
      <c r="G99" s="114"/>
      <c r="H99" s="118"/>
      <c r="I99" s="126"/>
      <c r="J99" s="127"/>
      <c r="K99" s="126"/>
      <c r="L99" s="122"/>
      <c r="M99" s="123"/>
    </row>
    <row r="100" s="104" customFormat="1" ht="12.75" spans="1:13">
      <c r="A100" s="114">
        <v>94</v>
      </c>
      <c r="B100" s="117"/>
      <c r="C100" s="115"/>
      <c r="D100" s="118">
        <f>6</f>
        <v>6</v>
      </c>
      <c r="E100" s="114" t="s">
        <v>91</v>
      </c>
      <c r="F100" s="114" t="s">
        <v>90</v>
      </c>
      <c r="G100" s="114"/>
      <c r="H100" s="118"/>
      <c r="I100" s="126"/>
      <c r="J100" s="127"/>
      <c r="K100" s="126"/>
      <c r="L100" s="122"/>
      <c r="M100" s="123"/>
    </row>
    <row r="101" s="104" customFormat="1" ht="12.75" spans="1:13">
      <c r="A101" s="114">
        <v>95</v>
      </c>
      <c r="B101" s="117"/>
      <c r="C101" s="115" t="s">
        <v>147</v>
      </c>
      <c r="D101" s="118">
        <f>27+20+36+8</f>
        <v>91</v>
      </c>
      <c r="E101" s="114" t="s">
        <v>102</v>
      </c>
      <c r="F101" s="114" t="s">
        <v>90</v>
      </c>
      <c r="G101" s="114"/>
      <c r="H101" s="118"/>
      <c r="I101" s="126"/>
      <c r="J101" s="127"/>
      <c r="K101" s="126"/>
      <c r="L101" s="122"/>
      <c r="M101" s="123"/>
    </row>
    <row r="102" s="104" customFormat="1" ht="12.75" spans="1:13">
      <c r="A102" s="114">
        <v>96</v>
      </c>
      <c r="B102" s="117"/>
      <c r="C102" s="115"/>
      <c r="D102" s="118">
        <f>15+1+18</f>
        <v>34</v>
      </c>
      <c r="E102" s="114" t="s">
        <v>144</v>
      </c>
      <c r="F102" s="114" t="s">
        <v>90</v>
      </c>
      <c r="G102" s="114"/>
      <c r="H102" s="118"/>
      <c r="I102" s="126"/>
      <c r="J102" s="127"/>
      <c r="K102" s="126"/>
      <c r="L102" s="122"/>
      <c r="M102" s="123"/>
    </row>
    <row r="103" s="104" customFormat="1" ht="12.75" spans="1:13">
      <c r="A103" s="114">
        <v>97</v>
      </c>
      <c r="B103" s="117"/>
      <c r="C103" s="115"/>
      <c r="D103" s="118">
        <f>43+5+5+101+6+1+2+47+53+47+87+5+52+6+16</f>
        <v>476</v>
      </c>
      <c r="E103" s="114" t="s">
        <v>100</v>
      </c>
      <c r="F103" s="114" t="s">
        <v>90</v>
      </c>
      <c r="G103" s="114"/>
      <c r="H103" s="118"/>
      <c r="I103" s="126"/>
      <c r="J103" s="127"/>
      <c r="K103" s="126"/>
      <c r="L103" s="122"/>
      <c r="M103" s="123"/>
    </row>
    <row r="104" s="104" customFormat="1" ht="12.75" spans="1:13">
      <c r="A104" s="114">
        <v>98</v>
      </c>
      <c r="B104" s="117"/>
      <c r="C104" s="115"/>
      <c r="D104" s="118">
        <f>1+6+4+3</f>
        <v>14</v>
      </c>
      <c r="E104" s="114" t="s">
        <v>91</v>
      </c>
      <c r="F104" s="114" t="s">
        <v>90</v>
      </c>
      <c r="G104" s="114"/>
      <c r="H104" s="118"/>
      <c r="I104" s="126"/>
      <c r="J104" s="127"/>
      <c r="K104" s="126"/>
      <c r="L104" s="122"/>
      <c r="M104" s="123"/>
    </row>
    <row r="105" s="104" customFormat="1" ht="12.75" spans="1:13">
      <c r="A105" s="114">
        <v>99</v>
      </c>
      <c r="B105" s="117"/>
      <c r="C105" s="115" t="s">
        <v>148</v>
      </c>
      <c r="D105" s="118">
        <f>24+26+8+29+19+16+8</f>
        <v>130</v>
      </c>
      <c r="E105" s="114" t="s">
        <v>102</v>
      </c>
      <c r="F105" s="114" t="s">
        <v>90</v>
      </c>
      <c r="G105" s="114"/>
      <c r="H105" s="118"/>
      <c r="I105" s="126"/>
      <c r="J105" s="127"/>
      <c r="K105" s="126"/>
      <c r="L105" s="122"/>
      <c r="M105" s="123"/>
    </row>
    <row r="106" s="104" customFormat="1" ht="12.75" spans="1:13">
      <c r="A106" s="114">
        <v>100</v>
      </c>
      <c r="B106" s="117"/>
      <c r="C106" s="115"/>
      <c r="D106" s="118">
        <f>36+36+51+15+36+36+36+34+17+52+50+10+51+50+49+45+49+82+8+3+63+74+32+41+78+78+2</f>
        <v>1114</v>
      </c>
      <c r="E106" s="114" t="s">
        <v>100</v>
      </c>
      <c r="F106" s="114" t="s">
        <v>90</v>
      </c>
      <c r="G106" s="114"/>
      <c r="H106" s="118"/>
      <c r="I106" s="126"/>
      <c r="J106" s="127"/>
      <c r="K106" s="126"/>
      <c r="L106" s="122"/>
      <c r="M106" s="123"/>
    </row>
    <row r="107" s="104" customFormat="1" ht="12.75" spans="1:13">
      <c r="A107" s="114">
        <v>101</v>
      </c>
      <c r="B107" s="117"/>
      <c r="C107" s="115"/>
      <c r="D107" s="118">
        <f>39+34+103+52+1+10+10</f>
        <v>249</v>
      </c>
      <c r="E107" s="114" t="s">
        <v>91</v>
      </c>
      <c r="F107" s="114" t="s">
        <v>90</v>
      </c>
      <c r="G107" s="114"/>
      <c r="H107" s="118"/>
      <c r="I107" s="126"/>
      <c r="J107" s="127"/>
      <c r="K107" s="126"/>
      <c r="L107" s="122"/>
      <c r="M107" s="123"/>
    </row>
    <row r="108" s="104" customFormat="1" ht="12.75" spans="1:13">
      <c r="A108" s="114">
        <v>102</v>
      </c>
      <c r="B108" s="117"/>
      <c r="C108" s="115"/>
      <c r="D108" s="118">
        <f>21+46+100+34+49+29+45+92</f>
        <v>416</v>
      </c>
      <c r="E108" s="114" t="s">
        <v>99</v>
      </c>
      <c r="F108" s="114" t="s">
        <v>90</v>
      </c>
      <c r="G108" s="114"/>
      <c r="H108" s="118"/>
      <c r="I108" s="126"/>
      <c r="J108" s="127"/>
      <c r="K108" s="126"/>
      <c r="L108" s="122"/>
      <c r="M108" s="123"/>
    </row>
    <row r="109" s="104" customFormat="1" ht="12.75" spans="1:13">
      <c r="A109" s="114">
        <v>103</v>
      </c>
      <c r="B109" s="117"/>
      <c r="C109" s="115" t="s">
        <v>149</v>
      </c>
      <c r="D109" s="118">
        <f>120+3+38+40+7+56+89+9+21+89+7+8+48+4+3</f>
        <v>542</v>
      </c>
      <c r="E109" s="114" t="s">
        <v>99</v>
      </c>
      <c r="F109" s="114" t="s">
        <v>90</v>
      </c>
      <c r="G109" s="114"/>
      <c r="H109" s="118"/>
      <c r="I109" s="126"/>
      <c r="J109" s="127"/>
      <c r="K109" s="126"/>
      <c r="L109" s="122"/>
      <c r="M109" s="123"/>
    </row>
    <row r="110" s="104" customFormat="1" ht="12.75" spans="1:13">
      <c r="A110" s="114">
        <v>104</v>
      </c>
      <c r="B110" s="117"/>
      <c r="C110" s="115"/>
      <c r="D110" s="118">
        <f>5</f>
        <v>5</v>
      </c>
      <c r="E110" s="114" t="s">
        <v>89</v>
      </c>
      <c r="F110" s="114" t="s">
        <v>90</v>
      </c>
      <c r="G110" s="114"/>
      <c r="H110" s="118"/>
      <c r="I110" s="126"/>
      <c r="J110" s="127"/>
      <c r="K110" s="126"/>
      <c r="L110" s="122"/>
      <c r="M110" s="123"/>
    </row>
    <row r="111" s="104" customFormat="1" ht="12.75" spans="1:13">
      <c r="A111" s="114">
        <v>105</v>
      </c>
      <c r="B111" s="117"/>
      <c r="C111" s="115"/>
      <c r="D111" s="118">
        <f>9+4</f>
        <v>13</v>
      </c>
      <c r="E111" s="114" t="s">
        <v>85</v>
      </c>
      <c r="F111" s="114" t="s">
        <v>90</v>
      </c>
      <c r="G111" s="114"/>
      <c r="H111" s="118"/>
      <c r="I111" s="126"/>
      <c r="J111" s="127"/>
      <c r="K111" s="126"/>
      <c r="L111" s="122"/>
      <c r="M111" s="123"/>
    </row>
    <row r="112" s="104" customFormat="1" ht="12.75" spans="1:13">
      <c r="A112" s="114">
        <v>106</v>
      </c>
      <c r="B112" s="117"/>
      <c r="C112" s="115" t="s">
        <v>150</v>
      </c>
      <c r="D112" s="118">
        <f>10+10+12+18</f>
        <v>50</v>
      </c>
      <c r="E112" s="114" t="s">
        <v>102</v>
      </c>
      <c r="F112" s="114" t="s">
        <v>90</v>
      </c>
      <c r="G112" s="114"/>
      <c r="H112" s="118"/>
      <c r="I112" s="126"/>
      <c r="J112" s="127"/>
      <c r="K112" s="126"/>
      <c r="L112" s="122"/>
      <c r="M112" s="123"/>
    </row>
    <row r="113" s="104" customFormat="1" ht="12.75" spans="1:13">
      <c r="A113" s="114">
        <v>107</v>
      </c>
      <c r="B113" s="117"/>
      <c r="C113" s="115"/>
      <c r="D113" s="118">
        <f>26+33+39+27+28+31+30+29+40+31+30+30+29+34</f>
        <v>437</v>
      </c>
      <c r="E113" s="114" t="s">
        <v>144</v>
      </c>
      <c r="F113" s="114" t="s">
        <v>90</v>
      </c>
      <c r="G113" s="114"/>
      <c r="H113" s="118"/>
      <c r="I113" s="126"/>
      <c r="J113" s="127"/>
      <c r="K113" s="126"/>
      <c r="L113" s="122"/>
      <c r="M113" s="123"/>
    </row>
    <row r="114" s="104" customFormat="1" ht="12.75" spans="1:13">
      <c r="A114" s="114">
        <v>108</v>
      </c>
      <c r="B114" s="117"/>
      <c r="C114" s="115"/>
      <c r="D114" s="118">
        <f>2+5+5+2+6+3+2+3+2+2+2+5+3+3+2</f>
        <v>47</v>
      </c>
      <c r="E114" s="114" t="s">
        <v>100</v>
      </c>
      <c r="F114" s="114" t="s">
        <v>90</v>
      </c>
      <c r="G114" s="114"/>
      <c r="H114" s="118"/>
      <c r="I114" s="126"/>
      <c r="J114" s="127"/>
      <c r="K114" s="126"/>
      <c r="L114" s="122"/>
      <c r="M114" s="123"/>
    </row>
    <row r="115" s="104" customFormat="1" ht="12.75" spans="1:13">
      <c r="A115" s="114">
        <v>109</v>
      </c>
      <c r="B115" s="117"/>
      <c r="C115" s="115"/>
      <c r="D115" s="118">
        <f>128</f>
        <v>128</v>
      </c>
      <c r="E115" s="114" t="s">
        <v>91</v>
      </c>
      <c r="F115" s="114" t="s">
        <v>90</v>
      </c>
      <c r="G115" s="114"/>
      <c r="H115" s="118"/>
      <c r="I115" s="126"/>
      <c r="J115" s="127"/>
      <c r="K115" s="126"/>
      <c r="L115" s="122"/>
      <c r="M115" s="123"/>
    </row>
    <row r="116" s="104" customFormat="1" ht="12.75" spans="1:13">
      <c r="A116" s="114">
        <v>110</v>
      </c>
      <c r="B116" s="117"/>
      <c r="C116" s="115" t="s">
        <v>151</v>
      </c>
      <c r="D116" s="118">
        <f>2</f>
        <v>2</v>
      </c>
      <c r="E116" s="114" t="s">
        <v>100</v>
      </c>
      <c r="F116" s="114" t="s">
        <v>90</v>
      </c>
      <c r="G116" s="114"/>
      <c r="H116" s="118"/>
      <c r="I116" s="126"/>
      <c r="J116" s="127"/>
      <c r="K116" s="126"/>
      <c r="L116" s="122"/>
      <c r="M116" s="123"/>
    </row>
    <row r="117" s="104" customFormat="1" ht="12.75" spans="1:13">
      <c r="A117" s="114">
        <v>111</v>
      </c>
      <c r="B117" s="117"/>
      <c r="C117" s="115"/>
      <c r="D117" s="118">
        <f>5</f>
        <v>5</v>
      </c>
      <c r="E117" s="114" t="s">
        <v>103</v>
      </c>
      <c r="F117" s="114" t="s">
        <v>90</v>
      </c>
      <c r="G117" s="114"/>
      <c r="H117" s="118"/>
      <c r="I117" s="126"/>
      <c r="J117" s="127"/>
      <c r="K117" s="126"/>
      <c r="L117" s="122"/>
      <c r="M117" s="123"/>
    </row>
    <row r="118" s="104" customFormat="1" ht="12.75" spans="1:13">
      <c r="A118" s="114">
        <v>112</v>
      </c>
      <c r="B118" s="117"/>
      <c r="C118" s="115"/>
      <c r="D118" s="118">
        <f>6</f>
        <v>6</v>
      </c>
      <c r="E118" s="114" t="s">
        <v>99</v>
      </c>
      <c r="F118" s="114" t="s">
        <v>90</v>
      </c>
      <c r="G118" s="114"/>
      <c r="H118" s="118"/>
      <c r="I118" s="126"/>
      <c r="J118" s="127"/>
      <c r="K118" s="126"/>
      <c r="L118" s="122"/>
      <c r="M118" s="123"/>
    </row>
    <row r="119" s="104" customFormat="1" ht="12.75" spans="1:13">
      <c r="A119" s="114">
        <v>113</v>
      </c>
      <c r="B119" s="117"/>
      <c r="C119" s="115"/>
      <c r="D119" s="118">
        <f>4</f>
        <v>4</v>
      </c>
      <c r="E119" s="114" t="s">
        <v>89</v>
      </c>
      <c r="F119" s="114" t="s">
        <v>90</v>
      </c>
      <c r="G119" s="114"/>
      <c r="H119" s="118"/>
      <c r="I119" s="126"/>
      <c r="J119" s="127"/>
      <c r="K119" s="126"/>
      <c r="L119" s="122"/>
      <c r="M119" s="123"/>
    </row>
    <row r="120" s="104" customFormat="1" ht="12.75" spans="1:13">
      <c r="A120" s="114">
        <v>114</v>
      </c>
      <c r="B120" s="117"/>
      <c r="C120" s="115"/>
      <c r="D120" s="118">
        <f>20+60+10+41</f>
        <v>131</v>
      </c>
      <c r="E120" s="114" t="s">
        <v>85</v>
      </c>
      <c r="F120" s="114" t="s">
        <v>90</v>
      </c>
      <c r="G120" s="114"/>
      <c r="H120" s="118"/>
      <c r="I120" s="126"/>
      <c r="J120" s="127"/>
      <c r="K120" s="126"/>
      <c r="L120" s="122"/>
      <c r="M120" s="123"/>
    </row>
    <row r="121" s="104" customFormat="1" ht="12.75" spans="1:13">
      <c r="A121" s="114">
        <v>115</v>
      </c>
      <c r="B121" s="117"/>
      <c r="C121" s="115"/>
      <c r="D121" s="118">
        <f>6+4</f>
        <v>10</v>
      </c>
      <c r="E121" s="114" t="s">
        <v>91</v>
      </c>
      <c r="F121" s="114" t="s">
        <v>90</v>
      </c>
      <c r="G121" s="114"/>
      <c r="H121" s="118"/>
      <c r="I121" s="126"/>
      <c r="J121" s="127"/>
      <c r="K121" s="126"/>
      <c r="L121" s="122"/>
      <c r="M121" s="123"/>
    </row>
    <row r="122" s="104" customFormat="1" ht="12.75" spans="1:13">
      <c r="A122" s="114">
        <v>116</v>
      </c>
      <c r="B122" s="117"/>
      <c r="C122" s="115" t="s">
        <v>152</v>
      </c>
      <c r="D122" s="118">
        <f>5+4+4</f>
        <v>13</v>
      </c>
      <c r="E122" s="114" t="s">
        <v>91</v>
      </c>
      <c r="F122" s="114" t="s">
        <v>90</v>
      </c>
      <c r="G122" s="114"/>
      <c r="H122" s="118"/>
      <c r="I122" s="126"/>
      <c r="J122" s="127"/>
      <c r="K122" s="126"/>
      <c r="L122" s="122"/>
      <c r="M122" s="123"/>
    </row>
    <row r="123" s="104" customFormat="1" ht="12.75" spans="1:13">
      <c r="A123" s="114">
        <v>117</v>
      </c>
      <c r="B123" s="117"/>
      <c r="C123" s="115"/>
      <c r="D123" s="118">
        <f>5+2+10</f>
        <v>17</v>
      </c>
      <c r="E123" s="114" t="s">
        <v>99</v>
      </c>
      <c r="F123" s="114" t="s">
        <v>90</v>
      </c>
      <c r="G123" s="114"/>
      <c r="H123" s="118"/>
      <c r="I123" s="126"/>
      <c r="J123" s="127"/>
      <c r="K123" s="126"/>
      <c r="L123" s="122"/>
      <c r="M123" s="123"/>
    </row>
    <row r="124" s="104" customFormat="1" ht="12.75" spans="1:13">
      <c r="A124" s="114">
        <v>118</v>
      </c>
      <c r="B124" s="117"/>
      <c r="C124" s="115"/>
      <c r="D124" s="118">
        <f>3+9+10+4+22+28+6+34+8+16+110+11+3+5</f>
        <v>269</v>
      </c>
      <c r="E124" s="114" t="s">
        <v>89</v>
      </c>
      <c r="F124" s="114" t="s">
        <v>90</v>
      </c>
      <c r="G124" s="114"/>
      <c r="H124" s="118"/>
      <c r="I124" s="128"/>
      <c r="J124" s="129"/>
      <c r="K124" s="128"/>
      <c r="L124" s="122"/>
      <c r="M124" s="123"/>
    </row>
    <row r="125" s="104" customFormat="1" ht="24" spans="1:13">
      <c r="A125" s="114">
        <v>119</v>
      </c>
      <c r="B125" s="117" t="s">
        <v>153</v>
      </c>
      <c r="C125" s="115" t="s">
        <v>154</v>
      </c>
      <c r="D125" s="118">
        <v>393</v>
      </c>
      <c r="E125" s="114" t="s">
        <v>95</v>
      </c>
      <c r="F125" s="114" t="s">
        <v>96</v>
      </c>
      <c r="G125" s="132">
        <v>2018</v>
      </c>
      <c r="H125" s="119">
        <v>828906</v>
      </c>
      <c r="I125" s="120">
        <v>933800</v>
      </c>
      <c r="J125" s="121">
        <v>0.666593607305936</v>
      </c>
      <c r="K125" s="120">
        <v>622500</v>
      </c>
      <c r="L125" s="122"/>
      <c r="M125" s="123"/>
    </row>
    <row r="126" s="104" customFormat="1" ht="24" spans="1:13">
      <c r="A126" s="114">
        <v>120</v>
      </c>
      <c r="B126" s="117"/>
      <c r="C126" s="115" t="s">
        <v>155</v>
      </c>
      <c r="D126" s="118">
        <v>1662</v>
      </c>
      <c r="E126" s="114" t="s">
        <v>85</v>
      </c>
      <c r="F126" s="114" t="s">
        <v>90</v>
      </c>
      <c r="G126" s="132">
        <v>2018</v>
      </c>
      <c r="H126" s="119">
        <v>1114605</v>
      </c>
      <c r="I126" s="120">
        <v>1255800</v>
      </c>
      <c r="J126" s="121">
        <v>0.666593607305936</v>
      </c>
      <c r="K126" s="120">
        <v>837100</v>
      </c>
      <c r="L126" s="122"/>
      <c r="M126" s="123"/>
    </row>
    <row r="127" s="104" customFormat="1" ht="24" spans="1:13">
      <c r="A127" s="114">
        <v>121</v>
      </c>
      <c r="B127" s="117"/>
      <c r="C127" s="115" t="s">
        <v>156</v>
      </c>
      <c r="D127" s="118">
        <v>2276</v>
      </c>
      <c r="E127" s="114" t="s">
        <v>85</v>
      </c>
      <c r="F127" s="114" t="s">
        <v>90</v>
      </c>
      <c r="G127" s="132">
        <v>2018</v>
      </c>
      <c r="H127" s="119">
        <v>2822609</v>
      </c>
      <c r="I127" s="120">
        <v>3179900</v>
      </c>
      <c r="J127" s="121">
        <v>0.666593607305936</v>
      </c>
      <c r="K127" s="120">
        <v>2119700</v>
      </c>
      <c r="L127" s="122"/>
      <c r="M127" s="123"/>
    </row>
    <row r="128" s="104" customFormat="1" ht="12.75" spans="1:13">
      <c r="A128" s="114">
        <v>122</v>
      </c>
      <c r="B128" s="117"/>
      <c r="C128" s="115" t="s">
        <v>157</v>
      </c>
      <c r="D128" s="118">
        <f>25.8+5+2+25+37+63+22+25+6</f>
        <v>210.8</v>
      </c>
      <c r="E128" s="114" t="s">
        <v>118</v>
      </c>
      <c r="F128" s="114" t="s">
        <v>96</v>
      </c>
      <c r="G128" s="114">
        <v>2018</v>
      </c>
      <c r="H128" s="118">
        <v>2655231</v>
      </c>
      <c r="I128" s="124">
        <v>2991300</v>
      </c>
      <c r="J128" s="125">
        <v>0.666593607305936</v>
      </c>
      <c r="K128" s="124">
        <v>1994000</v>
      </c>
      <c r="L128" s="122"/>
      <c r="M128" s="123"/>
    </row>
    <row r="129" s="104" customFormat="1" ht="12.75" spans="1:13">
      <c r="A129" s="114">
        <v>123</v>
      </c>
      <c r="B129" s="117"/>
      <c r="C129" s="115"/>
      <c r="D129" s="118">
        <f>32+4.7+32+8+48+5+32+4+38+4+62+4+4+5+3+1+3+37+4</f>
        <v>330.7</v>
      </c>
      <c r="E129" s="114" t="s">
        <v>95</v>
      </c>
      <c r="F129" s="114" t="s">
        <v>96</v>
      </c>
      <c r="G129" s="114"/>
      <c r="H129" s="118"/>
      <c r="I129" s="126"/>
      <c r="J129" s="127"/>
      <c r="K129" s="126"/>
      <c r="L129" s="122"/>
      <c r="M129" s="123"/>
    </row>
    <row r="130" s="104" customFormat="1" ht="12.75" spans="1:13">
      <c r="A130" s="114">
        <v>124</v>
      </c>
      <c r="B130" s="117"/>
      <c r="C130" s="115"/>
      <c r="D130" s="118">
        <f>32+36+8+43+70+10+7+13+13+13+38+13+10+23+83+37+73+25+12+91+12+19+11</f>
        <v>692</v>
      </c>
      <c r="E130" s="114" t="s">
        <v>116</v>
      </c>
      <c r="F130" s="114" t="s">
        <v>96</v>
      </c>
      <c r="G130" s="114"/>
      <c r="H130" s="118"/>
      <c r="I130" s="126"/>
      <c r="J130" s="127"/>
      <c r="K130" s="126"/>
      <c r="L130" s="122"/>
      <c r="M130" s="123"/>
    </row>
    <row r="131" s="104" customFormat="1" ht="12.75" spans="1:13">
      <c r="A131" s="114">
        <v>125</v>
      </c>
      <c r="B131" s="117"/>
      <c r="C131" s="115"/>
      <c r="D131" s="118">
        <f>9</f>
        <v>9</v>
      </c>
      <c r="E131" s="114" t="s">
        <v>135</v>
      </c>
      <c r="F131" s="114" t="s">
        <v>96</v>
      </c>
      <c r="G131" s="114"/>
      <c r="H131" s="118"/>
      <c r="I131" s="126"/>
      <c r="J131" s="127"/>
      <c r="K131" s="126"/>
      <c r="L131" s="122"/>
      <c r="M131" s="123"/>
    </row>
    <row r="132" s="104" customFormat="1" ht="12.75" spans="1:13">
      <c r="A132" s="114">
        <v>126</v>
      </c>
      <c r="B132" s="117"/>
      <c r="C132" s="115"/>
      <c r="D132" s="118">
        <f>28+38</f>
        <v>66</v>
      </c>
      <c r="E132" s="114" t="s">
        <v>117</v>
      </c>
      <c r="F132" s="114" t="s">
        <v>158</v>
      </c>
      <c r="G132" s="114"/>
      <c r="H132" s="118"/>
      <c r="I132" s="126"/>
      <c r="J132" s="127"/>
      <c r="K132" s="126"/>
      <c r="L132" s="122"/>
      <c r="M132" s="123"/>
    </row>
    <row r="133" s="104" customFormat="1" ht="12.75" spans="1:13">
      <c r="A133" s="114">
        <v>127</v>
      </c>
      <c r="B133" s="117"/>
      <c r="C133" s="115"/>
      <c r="D133" s="118">
        <f>2+39+8+7+7+102+3+3+13+31+6+37+7+25+7+78+18+19+13+26.8+3</f>
        <v>454.8</v>
      </c>
      <c r="E133" s="114" t="s">
        <v>106</v>
      </c>
      <c r="F133" s="114" t="s">
        <v>96</v>
      </c>
      <c r="G133" s="114"/>
      <c r="H133" s="118"/>
      <c r="I133" s="126"/>
      <c r="J133" s="127"/>
      <c r="K133" s="126"/>
      <c r="L133" s="122"/>
      <c r="M133" s="123"/>
    </row>
    <row r="134" s="104" customFormat="1" ht="12.75" spans="1:13">
      <c r="A134" s="114">
        <v>128</v>
      </c>
      <c r="B134" s="117"/>
      <c r="C134" s="115"/>
      <c r="D134" s="118">
        <v>236</v>
      </c>
      <c r="E134" s="114" t="s">
        <v>106</v>
      </c>
      <c r="F134" s="114" t="s">
        <v>86</v>
      </c>
      <c r="G134" s="114"/>
      <c r="H134" s="118"/>
      <c r="I134" s="128"/>
      <c r="J134" s="129"/>
      <c r="K134" s="128"/>
      <c r="L134" s="122"/>
      <c r="M134" s="123"/>
    </row>
    <row r="135" s="104" customFormat="1" ht="12.75" spans="1:13">
      <c r="A135" s="114">
        <v>129</v>
      </c>
      <c r="B135" s="117"/>
      <c r="C135" s="115" t="s">
        <v>159</v>
      </c>
      <c r="D135" s="118">
        <v>48</v>
      </c>
      <c r="E135" s="114" t="s">
        <v>135</v>
      </c>
      <c r="F135" s="114" t="s">
        <v>96</v>
      </c>
      <c r="G135" s="114">
        <v>2018</v>
      </c>
      <c r="H135" s="118">
        <v>1024132</v>
      </c>
      <c r="I135" s="124">
        <v>1153800</v>
      </c>
      <c r="J135" s="125">
        <v>0.666593607305936</v>
      </c>
      <c r="K135" s="124">
        <v>769100</v>
      </c>
      <c r="L135" s="122"/>
      <c r="M135" s="123"/>
    </row>
    <row r="136" s="104" customFormat="1" ht="12.75" spans="1:13">
      <c r="A136" s="114">
        <v>130</v>
      </c>
      <c r="B136" s="117"/>
      <c r="C136" s="115"/>
      <c r="D136" s="118">
        <v>977</v>
      </c>
      <c r="E136" s="114" t="s">
        <v>95</v>
      </c>
      <c r="F136" s="114" t="s">
        <v>96</v>
      </c>
      <c r="G136" s="114"/>
      <c r="H136" s="118"/>
      <c r="I136" s="128"/>
      <c r="J136" s="129"/>
      <c r="K136" s="128"/>
      <c r="L136" s="122"/>
      <c r="M136" s="123"/>
    </row>
    <row r="137" s="104" customFormat="1" ht="12.75" spans="1:13">
      <c r="A137" s="114">
        <v>131</v>
      </c>
      <c r="B137" s="117"/>
      <c r="C137" s="115" t="s">
        <v>160</v>
      </c>
      <c r="D137" s="118">
        <v>336</v>
      </c>
      <c r="E137" s="114" t="s">
        <v>95</v>
      </c>
      <c r="F137" s="114" t="s">
        <v>96</v>
      </c>
      <c r="G137" s="132">
        <v>2018</v>
      </c>
      <c r="H137" s="119">
        <v>922983</v>
      </c>
      <c r="I137" s="120">
        <v>1039900</v>
      </c>
      <c r="J137" s="121">
        <v>0.666593607305936</v>
      </c>
      <c r="K137" s="120">
        <v>693200</v>
      </c>
      <c r="L137" s="122"/>
      <c r="M137" s="123"/>
    </row>
    <row r="138" s="104" customFormat="1" ht="24" spans="1:13">
      <c r="A138" s="114">
        <v>132</v>
      </c>
      <c r="B138" s="117"/>
      <c r="C138" s="115" t="s">
        <v>161</v>
      </c>
      <c r="D138" s="118">
        <v>561</v>
      </c>
      <c r="E138" s="114" t="s">
        <v>95</v>
      </c>
      <c r="F138" s="114" t="s">
        <v>96</v>
      </c>
      <c r="G138" s="132">
        <v>2018</v>
      </c>
      <c r="H138" s="119">
        <v>897108</v>
      </c>
      <c r="I138" s="120">
        <v>1010700</v>
      </c>
      <c r="J138" s="121">
        <v>0.666593607305936</v>
      </c>
      <c r="K138" s="120">
        <v>673700</v>
      </c>
      <c r="L138" s="122"/>
      <c r="M138" s="123"/>
    </row>
    <row r="139" s="104" customFormat="1" ht="24" spans="1:13">
      <c r="A139" s="114">
        <v>133</v>
      </c>
      <c r="B139" s="117"/>
      <c r="C139" s="115" t="s">
        <v>162</v>
      </c>
      <c r="D139" s="118">
        <v>533</v>
      </c>
      <c r="E139" s="114" t="s">
        <v>95</v>
      </c>
      <c r="F139" s="114" t="s">
        <v>96</v>
      </c>
      <c r="G139" s="132">
        <v>2018</v>
      </c>
      <c r="H139" s="119">
        <v>775412</v>
      </c>
      <c r="I139" s="120">
        <v>873500</v>
      </c>
      <c r="J139" s="121">
        <v>0.666593607305936</v>
      </c>
      <c r="K139" s="120">
        <v>582300</v>
      </c>
      <c r="L139" s="122"/>
      <c r="M139" s="123"/>
    </row>
    <row r="140" s="104" customFormat="1" ht="24" spans="1:13">
      <c r="A140" s="114">
        <v>134</v>
      </c>
      <c r="B140" s="117"/>
      <c r="C140" s="115" t="s">
        <v>163</v>
      </c>
      <c r="D140" s="118">
        <v>238</v>
      </c>
      <c r="E140" s="114" t="s">
        <v>95</v>
      </c>
      <c r="F140" s="114" t="s">
        <v>96</v>
      </c>
      <c r="G140" s="114">
        <v>2018</v>
      </c>
      <c r="H140" s="118">
        <v>1876109</v>
      </c>
      <c r="I140" s="124">
        <v>2113600</v>
      </c>
      <c r="J140" s="125">
        <v>0.666593607305936</v>
      </c>
      <c r="K140" s="124">
        <v>1408900</v>
      </c>
      <c r="L140" s="122"/>
      <c r="M140" s="123"/>
    </row>
    <row r="141" s="104" customFormat="1" ht="12.75" spans="1:13">
      <c r="A141" s="114">
        <v>135</v>
      </c>
      <c r="B141" s="117"/>
      <c r="C141" s="115" t="s">
        <v>164</v>
      </c>
      <c r="D141" s="118">
        <v>76</v>
      </c>
      <c r="E141" s="114" t="s">
        <v>106</v>
      </c>
      <c r="F141" s="114" t="s">
        <v>96</v>
      </c>
      <c r="G141" s="114"/>
      <c r="H141" s="118"/>
      <c r="I141" s="126"/>
      <c r="J141" s="127"/>
      <c r="K141" s="126"/>
      <c r="L141" s="122"/>
      <c r="M141" s="123"/>
    </row>
    <row r="142" s="104" customFormat="1" ht="12.75" spans="1:13">
      <c r="A142" s="114">
        <v>136</v>
      </c>
      <c r="B142" s="117"/>
      <c r="C142" s="115"/>
      <c r="D142" s="118">
        <v>1721</v>
      </c>
      <c r="E142" s="114" t="s">
        <v>135</v>
      </c>
      <c r="F142" s="114" t="s">
        <v>96</v>
      </c>
      <c r="G142" s="114"/>
      <c r="H142" s="118"/>
      <c r="I142" s="126"/>
      <c r="J142" s="127"/>
      <c r="K142" s="126"/>
      <c r="L142" s="122"/>
      <c r="M142" s="123"/>
    </row>
    <row r="143" s="104" customFormat="1" ht="12.75" spans="1:13">
      <c r="A143" s="114">
        <v>137</v>
      </c>
      <c r="B143" s="117"/>
      <c r="C143" s="115"/>
      <c r="D143" s="118">
        <v>80</v>
      </c>
      <c r="E143" s="114" t="s">
        <v>95</v>
      </c>
      <c r="F143" s="114" t="s">
        <v>96</v>
      </c>
      <c r="G143" s="114"/>
      <c r="H143" s="118"/>
      <c r="I143" s="126"/>
      <c r="J143" s="127"/>
      <c r="K143" s="126"/>
      <c r="L143" s="122"/>
      <c r="M143" s="123"/>
    </row>
    <row r="144" s="104" customFormat="1" ht="12.75" spans="1:13">
      <c r="A144" s="114">
        <v>138</v>
      </c>
      <c r="B144" s="117"/>
      <c r="C144" s="115" t="s">
        <v>165</v>
      </c>
      <c r="D144" s="118">
        <v>766</v>
      </c>
      <c r="E144" s="114" t="s">
        <v>135</v>
      </c>
      <c r="F144" s="114" t="s">
        <v>96</v>
      </c>
      <c r="G144" s="114"/>
      <c r="H144" s="118"/>
      <c r="I144" s="126"/>
      <c r="J144" s="127"/>
      <c r="K144" s="126"/>
      <c r="L144" s="122"/>
      <c r="M144" s="123"/>
    </row>
    <row r="145" s="104" customFormat="1" ht="12.75" spans="1:13">
      <c r="A145" s="114">
        <v>139</v>
      </c>
      <c r="B145" s="117"/>
      <c r="C145" s="115"/>
      <c r="D145" s="118">
        <v>375</v>
      </c>
      <c r="E145" s="114" t="s">
        <v>95</v>
      </c>
      <c r="F145" s="114" t="s">
        <v>96</v>
      </c>
      <c r="G145" s="114"/>
      <c r="H145" s="118"/>
      <c r="I145" s="128"/>
      <c r="J145" s="129"/>
      <c r="K145" s="128"/>
      <c r="L145" s="122"/>
      <c r="M145" s="123"/>
    </row>
    <row r="146" s="104" customFormat="1" ht="12.75" spans="1:13">
      <c r="A146" s="114">
        <v>140</v>
      </c>
      <c r="B146" s="117" t="s">
        <v>166</v>
      </c>
      <c r="C146" s="115" t="s">
        <v>167</v>
      </c>
      <c r="D146" s="118">
        <f>0.5+4.3+49.5</f>
        <v>54.3</v>
      </c>
      <c r="E146" s="114" t="s">
        <v>100</v>
      </c>
      <c r="F146" s="114" t="s">
        <v>90</v>
      </c>
      <c r="G146" s="114">
        <v>2023</v>
      </c>
      <c r="H146" s="118">
        <v>42423193.72</v>
      </c>
      <c r="I146" s="124">
        <v>44723400</v>
      </c>
      <c r="J146" s="125">
        <v>0.853296803652968</v>
      </c>
      <c r="K146" s="124">
        <v>38162300</v>
      </c>
      <c r="L146" s="122"/>
      <c r="M146" s="123"/>
    </row>
    <row r="147" s="104" customFormat="1" ht="12.75" spans="1:13">
      <c r="A147" s="114">
        <v>141</v>
      </c>
      <c r="B147" s="117"/>
      <c r="C147" s="115"/>
      <c r="D147" s="118">
        <f>1+0.5+1.1+0.5+3+0.5+3.36+0.5+5.5+0.5+5.7+0.5+1.3+0.5+0.5+4.2+0.5+3.6+0.5+3.8+0.5+3.2+0.5+4.9+0.5+3.5+0.5+1+0.5+1+1.5+1.5+1.5+5.7+2.3+0.5+4.1+0.5+3.7+2.7+3.2+2.5+8+2.5+1.5+4.8</f>
        <v>100.16</v>
      </c>
      <c r="E147" s="114" t="s">
        <v>91</v>
      </c>
      <c r="F147" s="114" t="s">
        <v>90</v>
      </c>
      <c r="G147" s="114"/>
      <c r="H147" s="118"/>
      <c r="I147" s="126"/>
      <c r="J147" s="127"/>
      <c r="K147" s="126"/>
      <c r="L147" s="122"/>
      <c r="M147" s="123"/>
    </row>
    <row r="148" s="104" customFormat="1" ht="12.75" spans="1:13">
      <c r="A148" s="114">
        <v>142</v>
      </c>
      <c r="B148" s="117"/>
      <c r="C148" s="115"/>
      <c r="D148" s="118">
        <f>220.7+0.5+1.3+2.5+0.5+1+4+1.2+2+2</f>
        <v>235.7</v>
      </c>
      <c r="E148" s="114" t="s">
        <v>103</v>
      </c>
      <c r="F148" s="114" t="s">
        <v>90</v>
      </c>
      <c r="G148" s="114"/>
      <c r="H148" s="118"/>
      <c r="I148" s="126"/>
      <c r="J148" s="127"/>
      <c r="K148" s="126"/>
      <c r="L148" s="122"/>
      <c r="M148" s="123"/>
    </row>
    <row r="149" s="104" customFormat="1" ht="12.75" spans="1:13">
      <c r="A149" s="114">
        <v>143</v>
      </c>
      <c r="B149" s="117"/>
      <c r="C149" s="115"/>
      <c r="D149" s="118">
        <f>1.5+1.7+1+2.6+7.8+1.5+73.3+7.9+4.2+1.7+1.5+1.5+1+5.4+17.1+2.2+3.8+1.3+0.5+0.5+0.3+33.8+0.5+3.3+1.5+1+6.3+45.1+1.8+8.9+10.2+42.3+4+13.7+4.9+7+4.9+10.9+4.9+1.7+3.6+0.5+4+2.1+1.5+1+1+3.1+21.4</f>
        <v>383.2</v>
      </c>
      <c r="E149" s="114" t="s">
        <v>99</v>
      </c>
      <c r="F149" s="114" t="s">
        <v>90</v>
      </c>
      <c r="G149" s="114"/>
      <c r="H149" s="118"/>
      <c r="I149" s="126"/>
      <c r="J149" s="127"/>
      <c r="K149" s="126"/>
      <c r="L149" s="122"/>
      <c r="M149" s="123"/>
    </row>
    <row r="150" s="104" customFormat="1" ht="12.75" spans="1:13">
      <c r="A150" s="114">
        <v>144</v>
      </c>
      <c r="B150" s="117"/>
      <c r="C150" s="115"/>
      <c r="D150" s="118">
        <f>2498.09+1.65+1.9+8+41.8+9.5+14+13.5+13.5+46+51.8+48.4+1.7+80.6+23.1</f>
        <v>2853.54</v>
      </c>
      <c r="E150" s="114" t="s">
        <v>85</v>
      </c>
      <c r="F150" s="114" t="s">
        <v>90</v>
      </c>
      <c r="G150" s="114"/>
      <c r="H150" s="118"/>
      <c r="I150" s="126"/>
      <c r="J150" s="127"/>
      <c r="K150" s="126"/>
      <c r="L150" s="122"/>
      <c r="M150" s="123"/>
    </row>
    <row r="151" s="104" customFormat="1" ht="12.75" spans="1:13">
      <c r="A151" s="114">
        <v>145</v>
      </c>
      <c r="B151" s="117"/>
      <c r="C151" s="115"/>
      <c r="D151" s="118">
        <f>0.5+1.5+5.2+0.5+2+4.5+0.7+1.8+0.5+4.7+6.6+0.5+2.2+3.9+0.5+1.5+4.6+6+5.6</f>
        <v>53.3</v>
      </c>
      <c r="E151" s="114" t="s">
        <v>168</v>
      </c>
      <c r="F151" s="114" t="s">
        <v>169</v>
      </c>
      <c r="G151" s="114"/>
      <c r="H151" s="118"/>
      <c r="I151" s="126"/>
      <c r="J151" s="127"/>
      <c r="K151" s="126"/>
      <c r="L151" s="122"/>
      <c r="M151" s="123"/>
    </row>
    <row r="152" s="104" customFormat="1" ht="24" spans="1:13">
      <c r="A152" s="114">
        <v>146</v>
      </c>
      <c r="B152" s="117"/>
      <c r="C152" s="115" t="s">
        <v>170</v>
      </c>
      <c r="D152" s="118">
        <v>801.2</v>
      </c>
      <c r="E152" s="114" t="s">
        <v>89</v>
      </c>
      <c r="F152" s="114" t="s">
        <v>90</v>
      </c>
      <c r="G152" s="114"/>
      <c r="H152" s="118"/>
      <c r="I152" s="126"/>
      <c r="J152" s="127"/>
      <c r="K152" s="126"/>
      <c r="L152" s="122"/>
      <c r="M152" s="123"/>
    </row>
    <row r="153" s="104" customFormat="1" ht="12.75" spans="1:13">
      <c r="A153" s="114">
        <v>147</v>
      </c>
      <c r="B153" s="117"/>
      <c r="C153" s="115" t="s">
        <v>171</v>
      </c>
      <c r="D153" s="118">
        <v>188.2</v>
      </c>
      <c r="E153" s="114" t="s">
        <v>99</v>
      </c>
      <c r="F153" s="114" t="s">
        <v>90</v>
      </c>
      <c r="G153" s="114"/>
      <c r="H153" s="118"/>
      <c r="I153" s="126"/>
      <c r="J153" s="127"/>
      <c r="K153" s="126"/>
      <c r="L153" s="122"/>
      <c r="M153" s="123"/>
    </row>
    <row r="154" s="104" customFormat="1" ht="12.75" spans="1:13">
      <c r="A154" s="114">
        <v>148</v>
      </c>
      <c r="B154" s="117"/>
      <c r="C154" s="115"/>
      <c r="D154" s="118">
        <v>402.3</v>
      </c>
      <c r="E154" s="114" t="s">
        <v>85</v>
      </c>
      <c r="F154" s="114" t="s">
        <v>90</v>
      </c>
      <c r="G154" s="114"/>
      <c r="H154" s="118"/>
      <c r="I154" s="126"/>
      <c r="J154" s="127"/>
      <c r="K154" s="126"/>
      <c r="L154" s="122"/>
      <c r="M154" s="123"/>
    </row>
    <row r="155" s="104" customFormat="1" ht="12.75" spans="1:13">
      <c r="A155" s="114">
        <v>149</v>
      </c>
      <c r="B155" s="117"/>
      <c r="C155" s="115"/>
      <c r="D155" s="118">
        <v>224.9</v>
      </c>
      <c r="E155" s="114" t="s">
        <v>100</v>
      </c>
      <c r="F155" s="114" t="s">
        <v>90</v>
      </c>
      <c r="G155" s="114"/>
      <c r="H155" s="118"/>
      <c r="I155" s="126"/>
      <c r="J155" s="127"/>
      <c r="K155" s="126"/>
      <c r="L155" s="122"/>
      <c r="M155" s="123"/>
    </row>
    <row r="156" s="104" customFormat="1" ht="24" spans="1:13">
      <c r="A156" s="114">
        <v>150</v>
      </c>
      <c r="B156" s="117"/>
      <c r="C156" s="115" t="s">
        <v>172</v>
      </c>
      <c r="D156" s="118">
        <v>63</v>
      </c>
      <c r="E156" s="114" t="s">
        <v>85</v>
      </c>
      <c r="F156" s="114" t="s">
        <v>90</v>
      </c>
      <c r="G156" s="114"/>
      <c r="H156" s="118"/>
      <c r="I156" s="126"/>
      <c r="J156" s="127"/>
      <c r="K156" s="126"/>
      <c r="L156" s="122"/>
      <c r="M156" s="123"/>
    </row>
    <row r="157" s="104" customFormat="1" ht="24" spans="1:13">
      <c r="A157" s="114">
        <v>151</v>
      </c>
      <c r="B157" s="117"/>
      <c r="C157" s="115" t="s">
        <v>173</v>
      </c>
      <c r="D157" s="118">
        <v>655.6</v>
      </c>
      <c r="E157" s="114" t="s">
        <v>116</v>
      </c>
      <c r="F157" s="114" t="s">
        <v>96</v>
      </c>
      <c r="G157" s="114"/>
      <c r="H157" s="118"/>
      <c r="I157" s="126"/>
      <c r="J157" s="127"/>
      <c r="K157" s="126"/>
      <c r="L157" s="122"/>
      <c r="M157" s="123"/>
    </row>
    <row r="158" s="104" customFormat="1" ht="24" spans="1:13">
      <c r="A158" s="114">
        <v>152</v>
      </c>
      <c r="B158" s="117"/>
      <c r="C158" s="115" t="s">
        <v>174</v>
      </c>
      <c r="D158" s="118">
        <v>460.2</v>
      </c>
      <c r="E158" s="114" t="s">
        <v>106</v>
      </c>
      <c r="F158" s="114" t="s">
        <v>96</v>
      </c>
      <c r="G158" s="114"/>
      <c r="H158" s="118"/>
      <c r="I158" s="126"/>
      <c r="J158" s="127"/>
      <c r="K158" s="126"/>
      <c r="L158" s="122"/>
      <c r="M158" s="123"/>
    </row>
    <row r="159" s="104" customFormat="1" ht="12.75" spans="1:13">
      <c r="A159" s="114">
        <v>153</v>
      </c>
      <c r="B159" s="117"/>
      <c r="C159" s="115" t="s">
        <v>175</v>
      </c>
      <c r="D159" s="118">
        <v>238</v>
      </c>
      <c r="E159" s="114" t="s">
        <v>85</v>
      </c>
      <c r="F159" s="114" t="s">
        <v>90</v>
      </c>
      <c r="G159" s="114"/>
      <c r="H159" s="118"/>
      <c r="I159" s="126"/>
      <c r="J159" s="127"/>
      <c r="K159" s="126"/>
      <c r="L159" s="122"/>
      <c r="M159" s="123"/>
    </row>
    <row r="160" s="104" customFormat="1" ht="24" spans="1:13">
      <c r="A160" s="114">
        <v>154</v>
      </c>
      <c r="B160" s="117"/>
      <c r="C160" s="115" t="s">
        <v>176</v>
      </c>
      <c r="D160" s="118">
        <v>80</v>
      </c>
      <c r="E160" s="114" t="s">
        <v>103</v>
      </c>
      <c r="F160" s="114" t="s">
        <v>90</v>
      </c>
      <c r="G160" s="114"/>
      <c r="H160" s="118"/>
      <c r="I160" s="126"/>
      <c r="J160" s="127"/>
      <c r="K160" s="126"/>
      <c r="L160" s="122"/>
      <c r="M160" s="123"/>
    </row>
    <row r="161" s="104" customFormat="1" ht="12.75" spans="1:13">
      <c r="A161" s="114">
        <v>155</v>
      </c>
      <c r="B161" s="117"/>
      <c r="C161" s="115" t="s">
        <v>177</v>
      </c>
      <c r="D161" s="118">
        <v>434.6</v>
      </c>
      <c r="E161" s="114" t="s">
        <v>85</v>
      </c>
      <c r="F161" s="114" t="s">
        <v>90</v>
      </c>
      <c r="G161" s="114"/>
      <c r="H161" s="118"/>
      <c r="I161" s="126"/>
      <c r="J161" s="127"/>
      <c r="K161" s="126"/>
      <c r="L161" s="122"/>
      <c r="M161" s="123"/>
    </row>
    <row r="162" s="104" customFormat="1" ht="12.75" spans="1:13">
      <c r="A162" s="114">
        <v>156</v>
      </c>
      <c r="B162" s="117"/>
      <c r="C162" s="115"/>
      <c r="D162" s="118">
        <v>5.6</v>
      </c>
      <c r="E162" s="114" t="s">
        <v>103</v>
      </c>
      <c r="F162" s="114" t="s">
        <v>90</v>
      </c>
      <c r="G162" s="114"/>
      <c r="H162" s="118"/>
      <c r="I162" s="126"/>
      <c r="J162" s="127"/>
      <c r="K162" s="126"/>
      <c r="L162" s="122"/>
      <c r="M162" s="123"/>
    </row>
    <row r="163" s="104" customFormat="1" ht="12.75" spans="1:13">
      <c r="A163" s="114">
        <v>157</v>
      </c>
      <c r="B163" s="117"/>
      <c r="C163" s="115"/>
      <c r="D163" s="118">
        <v>81.5</v>
      </c>
      <c r="E163" s="114" t="s">
        <v>99</v>
      </c>
      <c r="F163" s="114" t="s">
        <v>86</v>
      </c>
      <c r="G163" s="114"/>
      <c r="H163" s="118"/>
      <c r="I163" s="126"/>
      <c r="J163" s="127"/>
      <c r="K163" s="126"/>
      <c r="L163" s="122"/>
      <c r="M163" s="123"/>
    </row>
    <row r="164" s="104" customFormat="1" ht="12.75" spans="1:13">
      <c r="A164" s="114">
        <v>158</v>
      </c>
      <c r="B164" s="117"/>
      <c r="C164" s="115"/>
      <c r="D164" s="118">
        <v>51.26</v>
      </c>
      <c r="E164" s="114" t="s">
        <v>91</v>
      </c>
      <c r="F164" s="114" t="s">
        <v>90</v>
      </c>
      <c r="G164" s="114"/>
      <c r="H164" s="118"/>
      <c r="I164" s="126"/>
      <c r="J164" s="127"/>
      <c r="K164" s="126"/>
      <c r="L164" s="122"/>
      <c r="M164" s="123"/>
    </row>
    <row r="165" s="104" customFormat="1" ht="12.75" spans="1:13">
      <c r="A165" s="114">
        <v>159</v>
      </c>
      <c r="B165" s="117"/>
      <c r="C165" s="115"/>
      <c r="D165" s="118">
        <v>30.3</v>
      </c>
      <c r="E165" s="114" t="s">
        <v>100</v>
      </c>
      <c r="F165" s="114" t="s">
        <v>90</v>
      </c>
      <c r="G165" s="114"/>
      <c r="H165" s="118"/>
      <c r="I165" s="126"/>
      <c r="J165" s="127"/>
      <c r="K165" s="126"/>
      <c r="L165" s="122"/>
      <c r="M165" s="123"/>
    </row>
    <row r="166" s="104" customFormat="1" ht="12.75" spans="1:13">
      <c r="A166" s="114">
        <v>160</v>
      </c>
      <c r="B166" s="117"/>
      <c r="C166" s="115" t="s">
        <v>178</v>
      </c>
      <c r="D166" s="118">
        <v>332.5</v>
      </c>
      <c r="E166" s="114" t="s">
        <v>99</v>
      </c>
      <c r="F166" s="114" t="s">
        <v>90</v>
      </c>
      <c r="G166" s="114"/>
      <c r="H166" s="118"/>
      <c r="I166" s="126"/>
      <c r="J166" s="127"/>
      <c r="K166" s="126"/>
      <c r="L166" s="122"/>
      <c r="M166" s="123"/>
    </row>
    <row r="167" s="104" customFormat="1" ht="12.75" spans="1:13">
      <c r="A167" s="114">
        <v>161</v>
      </c>
      <c r="B167" s="117"/>
      <c r="C167" s="115"/>
      <c r="D167" s="118">
        <v>64.7</v>
      </c>
      <c r="E167" s="114" t="s">
        <v>99</v>
      </c>
      <c r="F167" s="114" t="s">
        <v>86</v>
      </c>
      <c r="G167" s="114"/>
      <c r="H167" s="118"/>
      <c r="I167" s="126"/>
      <c r="J167" s="127"/>
      <c r="K167" s="126"/>
      <c r="L167" s="122"/>
      <c r="M167" s="123"/>
    </row>
    <row r="168" s="104" customFormat="1" ht="12.75" spans="1:13">
      <c r="A168" s="114">
        <v>162</v>
      </c>
      <c r="B168" s="117"/>
      <c r="C168" s="115"/>
      <c r="D168" s="118">
        <v>22</v>
      </c>
      <c r="E168" s="114" t="s">
        <v>91</v>
      </c>
      <c r="F168" s="114" t="s">
        <v>90</v>
      </c>
      <c r="G168" s="114"/>
      <c r="H168" s="118"/>
      <c r="I168" s="126"/>
      <c r="J168" s="127"/>
      <c r="K168" s="126"/>
      <c r="L168" s="122"/>
      <c r="M168" s="123"/>
    </row>
    <row r="169" s="104" customFormat="1" ht="12.75" spans="1:13">
      <c r="A169" s="114">
        <v>163</v>
      </c>
      <c r="B169" s="117"/>
      <c r="C169" s="115"/>
      <c r="D169" s="118">
        <v>45</v>
      </c>
      <c r="E169" s="114" t="s">
        <v>100</v>
      </c>
      <c r="F169" s="114" t="s">
        <v>90</v>
      </c>
      <c r="G169" s="114"/>
      <c r="H169" s="118"/>
      <c r="I169" s="126"/>
      <c r="J169" s="127"/>
      <c r="K169" s="126"/>
      <c r="L169" s="122"/>
      <c r="M169" s="123"/>
    </row>
    <row r="170" s="104" customFormat="1" ht="12.75" spans="1:13">
      <c r="A170" s="114">
        <v>164</v>
      </c>
      <c r="B170" s="117"/>
      <c r="C170" s="115" t="s">
        <v>179</v>
      </c>
      <c r="D170" s="118">
        <v>635</v>
      </c>
      <c r="E170" s="114" t="s">
        <v>99</v>
      </c>
      <c r="F170" s="114" t="s">
        <v>90</v>
      </c>
      <c r="G170" s="114"/>
      <c r="H170" s="118"/>
      <c r="I170" s="126"/>
      <c r="J170" s="127"/>
      <c r="K170" s="126"/>
      <c r="L170" s="122"/>
      <c r="M170" s="123"/>
    </row>
    <row r="171" s="104" customFormat="1" ht="12.75" spans="1:13">
      <c r="A171" s="114">
        <v>165</v>
      </c>
      <c r="B171" s="117"/>
      <c r="C171" s="115"/>
      <c r="D171" s="118">
        <v>21</v>
      </c>
      <c r="E171" s="114" t="s">
        <v>91</v>
      </c>
      <c r="F171" s="114" t="s">
        <v>90</v>
      </c>
      <c r="G171" s="114"/>
      <c r="H171" s="118"/>
      <c r="I171" s="126"/>
      <c r="J171" s="127"/>
      <c r="K171" s="126"/>
      <c r="L171" s="122"/>
      <c r="M171" s="123"/>
    </row>
    <row r="172" s="104" customFormat="1" ht="12.75" spans="1:13">
      <c r="A172" s="114">
        <v>166</v>
      </c>
      <c r="B172" s="117"/>
      <c r="C172" s="115" t="s">
        <v>180</v>
      </c>
      <c r="D172" s="118">
        <v>12.2</v>
      </c>
      <c r="E172" s="114" t="s">
        <v>99</v>
      </c>
      <c r="F172" s="114" t="s">
        <v>90</v>
      </c>
      <c r="G172" s="114"/>
      <c r="H172" s="118"/>
      <c r="I172" s="126"/>
      <c r="J172" s="127"/>
      <c r="K172" s="126"/>
      <c r="L172" s="122"/>
      <c r="M172" s="123"/>
    </row>
    <row r="173" s="104" customFormat="1" ht="12.75" spans="1:13">
      <c r="A173" s="114">
        <v>167</v>
      </c>
      <c r="B173" s="117"/>
      <c r="C173" s="115"/>
      <c r="D173" s="118">
        <v>30.28</v>
      </c>
      <c r="E173" s="114" t="s">
        <v>103</v>
      </c>
      <c r="F173" s="114" t="s">
        <v>90</v>
      </c>
      <c r="G173" s="114"/>
      <c r="H173" s="118"/>
      <c r="I173" s="126"/>
      <c r="J173" s="127"/>
      <c r="K173" s="126"/>
      <c r="L173" s="122"/>
      <c r="M173" s="123"/>
    </row>
    <row r="174" s="104" customFormat="1" ht="12.75" spans="1:13">
      <c r="A174" s="114">
        <v>168</v>
      </c>
      <c r="B174" s="117"/>
      <c r="C174" s="115"/>
      <c r="D174" s="118">
        <v>51.4</v>
      </c>
      <c r="E174" s="114" t="s">
        <v>91</v>
      </c>
      <c r="F174" s="114" t="s">
        <v>90</v>
      </c>
      <c r="G174" s="114"/>
      <c r="H174" s="118"/>
      <c r="I174" s="126"/>
      <c r="J174" s="127"/>
      <c r="K174" s="126"/>
      <c r="L174" s="122"/>
      <c r="M174" s="123"/>
    </row>
    <row r="175" s="104" customFormat="1" ht="12.75" spans="1:13">
      <c r="A175" s="114">
        <v>169</v>
      </c>
      <c r="B175" s="117"/>
      <c r="C175" s="115" t="s">
        <v>181</v>
      </c>
      <c r="D175" s="118">
        <v>337</v>
      </c>
      <c r="E175" s="114" t="s">
        <v>85</v>
      </c>
      <c r="F175" s="114" t="s">
        <v>90</v>
      </c>
      <c r="G175" s="114"/>
      <c r="H175" s="118"/>
      <c r="I175" s="126"/>
      <c r="J175" s="127"/>
      <c r="K175" s="126"/>
      <c r="L175" s="122"/>
      <c r="M175" s="123"/>
    </row>
    <row r="176" s="104" customFormat="1" ht="12.75" spans="1:13">
      <c r="A176" s="114">
        <v>170</v>
      </c>
      <c r="B176" s="117"/>
      <c r="C176" s="115" t="s">
        <v>182</v>
      </c>
      <c r="D176" s="118">
        <v>740.7</v>
      </c>
      <c r="E176" s="114" t="s">
        <v>85</v>
      </c>
      <c r="F176" s="114" t="s">
        <v>90</v>
      </c>
      <c r="G176" s="114"/>
      <c r="H176" s="118"/>
      <c r="I176" s="126"/>
      <c r="J176" s="127"/>
      <c r="K176" s="126"/>
      <c r="L176" s="122"/>
      <c r="M176" s="123"/>
    </row>
    <row r="177" s="104" customFormat="1" ht="12.75" spans="1:13">
      <c r="A177" s="114">
        <v>171</v>
      </c>
      <c r="B177" s="117"/>
      <c r="C177" s="115" t="s">
        <v>183</v>
      </c>
      <c r="D177" s="118">
        <v>366.1</v>
      </c>
      <c r="E177" s="114" t="s">
        <v>85</v>
      </c>
      <c r="F177" s="114" t="s">
        <v>90</v>
      </c>
      <c r="G177" s="114"/>
      <c r="H177" s="118"/>
      <c r="I177" s="126"/>
      <c r="J177" s="127"/>
      <c r="K177" s="126"/>
      <c r="L177" s="122"/>
      <c r="M177" s="123"/>
    </row>
    <row r="178" s="104" customFormat="1" ht="12.75" spans="1:13">
      <c r="A178" s="114">
        <v>172</v>
      </c>
      <c r="B178" s="117"/>
      <c r="C178" s="115" t="s">
        <v>184</v>
      </c>
      <c r="D178" s="118">
        <v>507.85</v>
      </c>
      <c r="E178" s="114" t="s">
        <v>85</v>
      </c>
      <c r="F178" s="114" t="s">
        <v>90</v>
      </c>
      <c r="G178" s="114"/>
      <c r="H178" s="118"/>
      <c r="I178" s="126"/>
      <c r="J178" s="127"/>
      <c r="K178" s="126"/>
      <c r="L178" s="122"/>
      <c r="M178" s="123"/>
    </row>
    <row r="179" s="104" customFormat="1" ht="12.75" spans="1:13">
      <c r="A179" s="114">
        <v>173</v>
      </c>
      <c r="B179" s="117"/>
      <c r="C179" s="115"/>
      <c r="D179" s="118">
        <v>145.8</v>
      </c>
      <c r="E179" s="114" t="s">
        <v>85</v>
      </c>
      <c r="F179" s="114" t="s">
        <v>86</v>
      </c>
      <c r="G179" s="114"/>
      <c r="H179" s="118"/>
      <c r="I179" s="126"/>
      <c r="J179" s="127"/>
      <c r="K179" s="126"/>
      <c r="L179" s="122"/>
      <c r="M179" s="123"/>
    </row>
    <row r="180" s="104" customFormat="1" ht="12.75" spans="1:13">
      <c r="A180" s="114">
        <v>174</v>
      </c>
      <c r="B180" s="117"/>
      <c r="C180" s="115"/>
      <c r="D180" s="118">
        <v>10.6</v>
      </c>
      <c r="E180" s="114" t="s">
        <v>99</v>
      </c>
      <c r="F180" s="114" t="s">
        <v>90</v>
      </c>
      <c r="G180" s="114"/>
      <c r="H180" s="118"/>
      <c r="I180" s="126"/>
      <c r="J180" s="127"/>
      <c r="K180" s="126"/>
      <c r="L180" s="122"/>
      <c r="M180" s="123"/>
    </row>
    <row r="181" s="104" customFormat="1" ht="12.75" spans="1:13">
      <c r="A181" s="114">
        <v>175</v>
      </c>
      <c r="B181" s="117"/>
      <c r="C181" s="115"/>
      <c r="D181" s="118">
        <v>75.63</v>
      </c>
      <c r="E181" s="114" t="s">
        <v>103</v>
      </c>
      <c r="F181" s="114" t="s">
        <v>90</v>
      </c>
      <c r="G181" s="114"/>
      <c r="H181" s="118"/>
      <c r="I181" s="126"/>
      <c r="J181" s="127"/>
      <c r="K181" s="126"/>
      <c r="L181" s="122"/>
      <c r="M181" s="123"/>
    </row>
    <row r="182" s="104" customFormat="1" ht="12.75" spans="1:13">
      <c r="A182" s="114">
        <v>176</v>
      </c>
      <c r="B182" s="117"/>
      <c r="C182" s="115"/>
      <c r="D182" s="118">
        <v>73.8</v>
      </c>
      <c r="E182" s="114" t="s">
        <v>91</v>
      </c>
      <c r="F182" s="114" t="s">
        <v>90</v>
      </c>
      <c r="G182" s="114"/>
      <c r="H182" s="118"/>
      <c r="I182" s="126"/>
      <c r="J182" s="127"/>
      <c r="K182" s="126"/>
      <c r="L182" s="122"/>
      <c r="M182" s="123"/>
    </row>
    <row r="183" s="104" customFormat="1" ht="24" spans="1:13">
      <c r="A183" s="114">
        <v>177</v>
      </c>
      <c r="B183" s="117"/>
      <c r="C183" s="115" t="s">
        <v>185</v>
      </c>
      <c r="D183" s="118">
        <v>3913</v>
      </c>
      <c r="E183" s="114" t="s">
        <v>85</v>
      </c>
      <c r="F183" s="114" t="s">
        <v>90</v>
      </c>
      <c r="G183" s="114"/>
      <c r="H183" s="118"/>
      <c r="I183" s="126"/>
      <c r="J183" s="127"/>
      <c r="K183" s="126"/>
      <c r="L183" s="122"/>
      <c r="M183" s="123"/>
    </row>
    <row r="184" s="104" customFormat="1" ht="12.75" spans="1:13">
      <c r="A184" s="114">
        <v>178</v>
      </c>
      <c r="B184" s="117"/>
      <c r="C184" s="115" t="s">
        <v>186</v>
      </c>
      <c r="D184" s="118">
        <v>21.8</v>
      </c>
      <c r="E184" s="114" t="s">
        <v>103</v>
      </c>
      <c r="F184" s="114" t="s">
        <v>90</v>
      </c>
      <c r="G184" s="114"/>
      <c r="H184" s="118"/>
      <c r="I184" s="126"/>
      <c r="J184" s="127"/>
      <c r="K184" s="126"/>
      <c r="L184" s="122"/>
      <c r="M184" s="123"/>
    </row>
    <row r="185" s="104" customFormat="1" ht="12.75" spans="1:13">
      <c r="A185" s="114">
        <v>179</v>
      </c>
      <c r="B185" s="117"/>
      <c r="C185" s="115"/>
      <c r="D185" s="118">
        <v>113.7</v>
      </c>
      <c r="E185" s="114" t="s">
        <v>100</v>
      </c>
      <c r="F185" s="114" t="s">
        <v>90</v>
      </c>
      <c r="G185" s="114"/>
      <c r="H185" s="118"/>
      <c r="I185" s="126"/>
      <c r="J185" s="127"/>
      <c r="K185" s="126"/>
      <c r="L185" s="122"/>
      <c r="M185" s="123"/>
    </row>
    <row r="186" s="104" customFormat="1" ht="12.75" spans="1:13">
      <c r="A186" s="114">
        <v>180</v>
      </c>
      <c r="B186" s="117"/>
      <c r="C186" s="115"/>
      <c r="D186" s="118">
        <v>312</v>
      </c>
      <c r="E186" s="114" t="s">
        <v>144</v>
      </c>
      <c r="F186" s="114" t="s">
        <v>90</v>
      </c>
      <c r="G186" s="114"/>
      <c r="H186" s="118"/>
      <c r="I186" s="126"/>
      <c r="J186" s="127"/>
      <c r="K186" s="126"/>
      <c r="L186" s="122"/>
      <c r="M186" s="123"/>
    </row>
    <row r="187" s="104" customFormat="1" ht="12.75" spans="1:13">
      <c r="A187" s="114">
        <v>181</v>
      </c>
      <c r="B187" s="117"/>
      <c r="C187" s="115" t="s">
        <v>187</v>
      </c>
      <c r="D187" s="118">
        <v>160.7</v>
      </c>
      <c r="E187" s="114" t="s">
        <v>99</v>
      </c>
      <c r="F187" s="114" t="s">
        <v>90</v>
      </c>
      <c r="G187" s="114"/>
      <c r="H187" s="118"/>
      <c r="I187" s="126"/>
      <c r="J187" s="127"/>
      <c r="K187" s="126"/>
      <c r="L187" s="122"/>
      <c r="M187" s="123"/>
    </row>
    <row r="188" s="104" customFormat="1" ht="12.75" spans="1:13">
      <c r="A188" s="114">
        <v>182</v>
      </c>
      <c r="B188" s="117"/>
      <c r="C188" s="115"/>
      <c r="D188" s="118">
        <v>2.7</v>
      </c>
      <c r="E188" s="114" t="s">
        <v>91</v>
      </c>
      <c r="F188" s="114" t="s">
        <v>90</v>
      </c>
      <c r="G188" s="114"/>
      <c r="H188" s="118"/>
      <c r="I188" s="126"/>
      <c r="J188" s="127"/>
      <c r="K188" s="126"/>
      <c r="L188" s="122"/>
      <c r="M188" s="123"/>
    </row>
    <row r="189" s="104" customFormat="1" ht="12.75" spans="1:13">
      <c r="A189" s="114">
        <v>183</v>
      </c>
      <c r="B189" s="117"/>
      <c r="C189" s="115"/>
      <c r="D189" s="118">
        <v>5.58</v>
      </c>
      <c r="E189" s="114" t="s">
        <v>103</v>
      </c>
      <c r="F189" s="114" t="s">
        <v>90</v>
      </c>
      <c r="G189" s="114"/>
      <c r="H189" s="118"/>
      <c r="I189" s="126"/>
      <c r="J189" s="127"/>
      <c r="K189" s="126"/>
      <c r="L189" s="122"/>
      <c r="M189" s="123"/>
    </row>
    <row r="190" s="104" customFormat="1" ht="12.75" spans="1:13">
      <c r="A190" s="114">
        <v>184</v>
      </c>
      <c r="B190" s="117"/>
      <c r="C190" s="115"/>
      <c r="D190" s="118">
        <v>88.3</v>
      </c>
      <c r="E190" s="114" t="s">
        <v>100</v>
      </c>
      <c r="F190" s="114" t="s">
        <v>90</v>
      </c>
      <c r="G190" s="114"/>
      <c r="H190" s="118"/>
      <c r="I190" s="126"/>
      <c r="J190" s="127"/>
      <c r="K190" s="126"/>
      <c r="L190" s="122"/>
      <c r="M190" s="123"/>
    </row>
    <row r="191" s="104" customFormat="1" ht="12.75" spans="1:13">
      <c r="A191" s="114">
        <v>185</v>
      </c>
      <c r="B191" s="117"/>
      <c r="C191" s="115"/>
      <c r="D191" s="118">
        <v>132</v>
      </c>
      <c r="E191" s="114" t="s">
        <v>144</v>
      </c>
      <c r="F191" s="114" t="s">
        <v>90</v>
      </c>
      <c r="G191" s="114"/>
      <c r="H191" s="118"/>
      <c r="I191" s="126"/>
      <c r="J191" s="127"/>
      <c r="K191" s="126"/>
      <c r="L191" s="122"/>
      <c r="M191" s="123"/>
    </row>
    <row r="192" s="104" customFormat="1" ht="12.75" spans="1:13">
      <c r="A192" s="114">
        <v>186</v>
      </c>
      <c r="B192" s="117"/>
      <c r="C192" s="115"/>
      <c r="D192" s="118">
        <v>282</v>
      </c>
      <c r="E192" s="114" t="s">
        <v>102</v>
      </c>
      <c r="F192" s="114" t="s">
        <v>90</v>
      </c>
      <c r="G192" s="114"/>
      <c r="H192" s="118"/>
      <c r="I192" s="126"/>
      <c r="J192" s="127"/>
      <c r="K192" s="126"/>
      <c r="L192" s="122"/>
      <c r="M192" s="123"/>
    </row>
    <row r="193" s="104" customFormat="1" ht="12.75" spans="1:13">
      <c r="A193" s="114">
        <v>187</v>
      </c>
      <c r="B193" s="117"/>
      <c r="C193" s="115" t="s">
        <v>188</v>
      </c>
      <c r="D193" s="118">
        <v>160</v>
      </c>
      <c r="E193" s="114" t="s">
        <v>100</v>
      </c>
      <c r="F193" s="114" t="s">
        <v>90</v>
      </c>
      <c r="G193" s="114"/>
      <c r="H193" s="118"/>
      <c r="I193" s="126"/>
      <c r="J193" s="127"/>
      <c r="K193" s="126"/>
      <c r="L193" s="122"/>
      <c r="M193" s="123"/>
    </row>
    <row r="194" s="104" customFormat="1" ht="12.75" spans="1:13">
      <c r="A194" s="114">
        <v>188</v>
      </c>
      <c r="B194" s="117"/>
      <c r="C194" s="115" t="s">
        <v>189</v>
      </c>
      <c r="D194" s="118">
        <f>7.2</f>
        <v>7.2</v>
      </c>
      <c r="E194" s="114" t="s">
        <v>100</v>
      </c>
      <c r="F194" s="114" t="s">
        <v>90</v>
      </c>
      <c r="G194" s="114"/>
      <c r="H194" s="118"/>
      <c r="I194" s="126"/>
      <c r="J194" s="127"/>
      <c r="K194" s="126"/>
      <c r="L194" s="122"/>
      <c r="M194" s="123"/>
    </row>
    <row r="195" s="104" customFormat="1" ht="12.75" spans="1:13">
      <c r="A195" s="114">
        <v>189</v>
      </c>
      <c r="B195" s="117"/>
      <c r="C195" s="115"/>
      <c r="D195" s="118">
        <f>8.7+1.8+1.8+7.1+4.3+1.3+1.5+2.2+1.8+1.8+6</f>
        <v>38.3</v>
      </c>
      <c r="E195" s="114" t="s">
        <v>91</v>
      </c>
      <c r="F195" s="114" t="s">
        <v>90</v>
      </c>
      <c r="G195" s="114"/>
      <c r="H195" s="118"/>
      <c r="I195" s="126"/>
      <c r="J195" s="127"/>
      <c r="K195" s="126"/>
      <c r="L195" s="122"/>
      <c r="M195" s="123"/>
    </row>
    <row r="196" s="104" customFormat="1" ht="12.75" spans="1:13">
      <c r="A196" s="114">
        <v>190</v>
      </c>
      <c r="B196" s="117"/>
      <c r="C196" s="115"/>
      <c r="D196" s="118">
        <f>2.6+14.6+2.2+1.2+19.7+7.25+3.8+1.6</f>
        <v>52.95</v>
      </c>
      <c r="E196" s="114" t="s">
        <v>103</v>
      </c>
      <c r="F196" s="114" t="s">
        <v>90</v>
      </c>
      <c r="G196" s="114"/>
      <c r="H196" s="118"/>
      <c r="I196" s="126"/>
      <c r="J196" s="127"/>
      <c r="K196" s="126"/>
      <c r="L196" s="122"/>
      <c r="M196" s="123"/>
    </row>
    <row r="197" s="104" customFormat="1" ht="12.75" spans="1:13">
      <c r="A197" s="114">
        <v>191</v>
      </c>
      <c r="B197" s="117"/>
      <c r="C197" s="115"/>
      <c r="D197" s="118">
        <f>1.5+13.3+83.2+2.9+115.7+26.4+21.4+3.6+27+1.5+68+40.1+10+4</f>
        <v>418.6</v>
      </c>
      <c r="E197" s="114" t="s">
        <v>99</v>
      </c>
      <c r="F197" s="114" t="s">
        <v>90</v>
      </c>
      <c r="G197" s="114"/>
      <c r="H197" s="118"/>
      <c r="I197" s="126"/>
      <c r="J197" s="127"/>
      <c r="K197" s="126"/>
      <c r="L197" s="122"/>
      <c r="M197" s="123"/>
    </row>
    <row r="198" s="104" customFormat="1" ht="12.75" spans="1:13">
      <c r="A198" s="114">
        <v>192</v>
      </c>
      <c r="B198" s="117"/>
      <c r="C198" s="115"/>
      <c r="D198" s="118">
        <f>3.8+2.2</f>
        <v>6</v>
      </c>
      <c r="E198" s="114" t="s">
        <v>190</v>
      </c>
      <c r="F198" s="114" t="s">
        <v>107</v>
      </c>
      <c r="G198" s="114"/>
      <c r="H198" s="118"/>
      <c r="I198" s="126"/>
      <c r="J198" s="127"/>
      <c r="K198" s="126"/>
      <c r="L198" s="122"/>
      <c r="M198" s="123"/>
    </row>
    <row r="199" s="104" customFormat="1" ht="12.75" spans="1:13">
      <c r="A199" s="114">
        <v>193</v>
      </c>
      <c r="B199" s="117"/>
      <c r="C199" s="115" t="s">
        <v>191</v>
      </c>
      <c r="D199" s="118">
        <f>0.5+1+6+2.6+10</f>
        <v>20.1</v>
      </c>
      <c r="E199" s="114" t="s">
        <v>103</v>
      </c>
      <c r="F199" s="114" t="s">
        <v>90</v>
      </c>
      <c r="G199" s="114"/>
      <c r="H199" s="118"/>
      <c r="I199" s="126"/>
      <c r="J199" s="127"/>
      <c r="K199" s="126"/>
      <c r="L199" s="122"/>
      <c r="M199" s="123"/>
    </row>
    <row r="200" s="104" customFormat="1" ht="12.75" spans="1:13">
      <c r="A200" s="114">
        <v>194</v>
      </c>
      <c r="B200" s="117"/>
      <c r="C200" s="115"/>
      <c r="D200" s="118">
        <f>0.5+5.8+1+2+1+0.5+1.4</f>
        <v>12.2</v>
      </c>
      <c r="E200" s="114" t="s">
        <v>99</v>
      </c>
      <c r="F200" s="114" t="s">
        <v>90</v>
      </c>
      <c r="G200" s="114"/>
      <c r="H200" s="118"/>
      <c r="I200" s="126"/>
      <c r="J200" s="127"/>
      <c r="K200" s="126"/>
      <c r="L200" s="122"/>
      <c r="M200" s="123"/>
    </row>
    <row r="201" s="104" customFormat="1" ht="12.75" spans="1:13">
      <c r="A201" s="114">
        <v>195</v>
      </c>
      <c r="B201" s="117"/>
      <c r="C201" s="115" t="s">
        <v>192</v>
      </c>
      <c r="D201" s="118">
        <v>294.6</v>
      </c>
      <c r="E201" s="114" t="s">
        <v>99</v>
      </c>
      <c r="F201" s="114" t="s">
        <v>90</v>
      </c>
      <c r="G201" s="114"/>
      <c r="H201" s="118"/>
      <c r="I201" s="126"/>
      <c r="J201" s="127"/>
      <c r="K201" s="126"/>
      <c r="L201" s="122"/>
      <c r="M201" s="123"/>
    </row>
    <row r="202" s="104" customFormat="1" ht="12.75" spans="1:13">
      <c r="A202" s="114">
        <v>196</v>
      </c>
      <c r="B202" s="117"/>
      <c r="C202" s="115"/>
      <c r="D202" s="118">
        <v>63.53</v>
      </c>
      <c r="E202" s="114" t="s">
        <v>103</v>
      </c>
      <c r="F202" s="114" t="s">
        <v>90</v>
      </c>
      <c r="G202" s="114"/>
      <c r="H202" s="118"/>
      <c r="I202" s="126"/>
      <c r="J202" s="127"/>
      <c r="K202" s="126"/>
      <c r="L202" s="122"/>
      <c r="M202" s="123"/>
    </row>
    <row r="203" s="104" customFormat="1" ht="12.75" spans="1:13">
      <c r="A203" s="114">
        <v>197</v>
      </c>
      <c r="B203" s="117"/>
      <c r="C203" s="115"/>
      <c r="D203" s="118">
        <v>7.9</v>
      </c>
      <c r="E203" s="114" t="s">
        <v>91</v>
      </c>
      <c r="F203" s="114" t="s">
        <v>90</v>
      </c>
      <c r="G203" s="114"/>
      <c r="H203" s="118"/>
      <c r="I203" s="126"/>
      <c r="J203" s="127"/>
      <c r="K203" s="126"/>
      <c r="L203" s="122"/>
      <c r="M203" s="123"/>
    </row>
    <row r="204" s="104" customFormat="1" ht="12.75" spans="1:13">
      <c r="A204" s="114">
        <v>198</v>
      </c>
      <c r="B204" s="117"/>
      <c r="C204" s="115" t="s">
        <v>193</v>
      </c>
      <c r="D204" s="118">
        <f>1.68+0.6+11.5</f>
        <v>13.78</v>
      </c>
      <c r="E204" s="114" t="s">
        <v>100</v>
      </c>
      <c r="F204" s="114" t="s">
        <v>90</v>
      </c>
      <c r="G204" s="114"/>
      <c r="H204" s="118"/>
      <c r="I204" s="126"/>
      <c r="J204" s="127"/>
      <c r="K204" s="126"/>
      <c r="L204" s="122"/>
      <c r="M204" s="123"/>
    </row>
    <row r="205" s="104" customFormat="1" ht="12.75" spans="1:13">
      <c r="A205" s="114">
        <v>199</v>
      </c>
      <c r="B205" s="117"/>
      <c r="C205" s="115"/>
      <c r="D205" s="118">
        <f>2.69+1.2</f>
        <v>3.89</v>
      </c>
      <c r="E205" s="114" t="s">
        <v>91</v>
      </c>
      <c r="F205" s="114" t="s">
        <v>90</v>
      </c>
      <c r="G205" s="114"/>
      <c r="H205" s="118"/>
      <c r="I205" s="126"/>
      <c r="J205" s="127"/>
      <c r="K205" s="126"/>
      <c r="L205" s="122"/>
      <c r="M205" s="123"/>
    </row>
    <row r="206" s="104" customFormat="1" ht="12.75" spans="1:13">
      <c r="A206" s="114">
        <v>200</v>
      </c>
      <c r="B206" s="117"/>
      <c r="C206" s="115"/>
      <c r="D206" s="118">
        <f>2.55+0.5+1.8</f>
        <v>4.85</v>
      </c>
      <c r="E206" s="114" t="s">
        <v>103</v>
      </c>
      <c r="F206" s="114" t="s">
        <v>90</v>
      </c>
      <c r="G206" s="114"/>
      <c r="H206" s="118"/>
      <c r="I206" s="126"/>
      <c r="J206" s="127"/>
      <c r="K206" s="126"/>
      <c r="L206" s="122"/>
      <c r="M206" s="123"/>
    </row>
    <row r="207" s="104" customFormat="1" ht="12.75" spans="1:13">
      <c r="A207" s="114">
        <v>201</v>
      </c>
      <c r="B207" s="117"/>
      <c r="C207" s="115" t="s">
        <v>194</v>
      </c>
      <c r="D207" s="118">
        <v>1</v>
      </c>
      <c r="E207" s="114" t="s">
        <v>91</v>
      </c>
      <c r="F207" s="114" t="s">
        <v>90</v>
      </c>
      <c r="G207" s="114"/>
      <c r="H207" s="118"/>
      <c r="I207" s="126"/>
      <c r="J207" s="127"/>
      <c r="K207" s="126"/>
      <c r="L207" s="122"/>
      <c r="M207" s="123"/>
    </row>
    <row r="208" s="104" customFormat="1" ht="12.75" spans="1:13">
      <c r="A208" s="114">
        <v>202</v>
      </c>
      <c r="B208" s="117"/>
      <c r="C208" s="115"/>
      <c r="D208" s="118">
        <v>1.86</v>
      </c>
      <c r="E208" s="114" t="s">
        <v>99</v>
      </c>
      <c r="F208" s="114" t="s">
        <v>90</v>
      </c>
      <c r="G208" s="114"/>
      <c r="H208" s="118"/>
      <c r="I208" s="126"/>
      <c r="J208" s="127"/>
      <c r="K208" s="126"/>
      <c r="L208" s="122"/>
      <c r="M208" s="123"/>
    </row>
    <row r="209" s="104" customFormat="1" ht="12.75" spans="1:13">
      <c r="A209" s="114">
        <v>203</v>
      </c>
      <c r="B209" s="117"/>
      <c r="C209" s="115" t="s">
        <v>195</v>
      </c>
      <c r="D209" s="118">
        <f>2.7+2.1+0.8+1+2.1+19.3+1.5+1.5+44+3+3+2</f>
        <v>83</v>
      </c>
      <c r="E209" s="114" t="s">
        <v>103</v>
      </c>
      <c r="F209" s="114" t="s">
        <v>90</v>
      </c>
      <c r="G209" s="114"/>
      <c r="H209" s="118"/>
      <c r="I209" s="126"/>
      <c r="J209" s="127"/>
      <c r="K209" s="126"/>
      <c r="L209" s="122"/>
      <c r="M209" s="123"/>
    </row>
    <row r="210" s="104" customFormat="1" ht="12.75" spans="1:13">
      <c r="A210" s="114">
        <v>204</v>
      </c>
      <c r="B210" s="117"/>
      <c r="C210" s="115"/>
      <c r="D210" s="118">
        <f>7.3+1+0.8+3</f>
        <v>12.1</v>
      </c>
      <c r="E210" s="114" t="s">
        <v>99</v>
      </c>
      <c r="F210" s="114" t="s">
        <v>90</v>
      </c>
      <c r="G210" s="114"/>
      <c r="H210" s="118"/>
      <c r="I210" s="126"/>
      <c r="J210" s="127"/>
      <c r="K210" s="126"/>
      <c r="L210" s="122"/>
      <c r="M210" s="123"/>
    </row>
    <row r="211" s="104" customFormat="1" ht="12.75" spans="1:13">
      <c r="A211" s="114">
        <v>205</v>
      </c>
      <c r="B211" s="117"/>
      <c r="C211" s="115" t="s">
        <v>196</v>
      </c>
      <c r="D211" s="118">
        <f>1+5.4+2+0.3</f>
        <v>8.7</v>
      </c>
      <c r="E211" s="114" t="s">
        <v>100</v>
      </c>
      <c r="F211" s="114" t="s">
        <v>90</v>
      </c>
      <c r="G211" s="114"/>
      <c r="H211" s="118"/>
      <c r="I211" s="126"/>
      <c r="J211" s="127"/>
      <c r="K211" s="126"/>
      <c r="L211" s="122"/>
      <c r="M211" s="123"/>
    </row>
    <row r="212" s="104" customFormat="1" ht="12.75" spans="1:13">
      <c r="A212" s="114">
        <v>206</v>
      </c>
      <c r="B212" s="117"/>
      <c r="C212" s="115"/>
      <c r="D212" s="118">
        <f>4.6+33.7+2.2+1+1.8+0.5+0.3+1.6</f>
        <v>45.7</v>
      </c>
      <c r="E212" s="114" t="s">
        <v>103</v>
      </c>
      <c r="F212" s="114" t="s">
        <v>90</v>
      </c>
      <c r="G212" s="114"/>
      <c r="H212" s="118"/>
      <c r="I212" s="126"/>
      <c r="J212" s="127"/>
      <c r="K212" s="126"/>
      <c r="L212" s="122"/>
      <c r="M212" s="123"/>
    </row>
    <row r="213" s="104" customFormat="1" ht="12.75" spans="1:13">
      <c r="A213" s="114">
        <v>207</v>
      </c>
      <c r="B213" s="117"/>
      <c r="C213" s="115"/>
      <c r="D213" s="118">
        <f>7.3+0.2+40.8+0.2+1+1.9</f>
        <v>51.4</v>
      </c>
      <c r="E213" s="114" t="s">
        <v>99</v>
      </c>
      <c r="F213" s="114" t="s">
        <v>90</v>
      </c>
      <c r="G213" s="114"/>
      <c r="H213" s="118"/>
      <c r="I213" s="126"/>
      <c r="J213" s="127"/>
      <c r="K213" s="126"/>
      <c r="L213" s="122"/>
      <c r="M213" s="123"/>
    </row>
    <row r="214" s="104" customFormat="1" ht="12.75" spans="1:13">
      <c r="A214" s="114">
        <v>208</v>
      </c>
      <c r="B214" s="117"/>
      <c r="C214" s="115" t="s">
        <v>197</v>
      </c>
      <c r="D214" s="118">
        <v>108.6</v>
      </c>
      <c r="E214" s="114" t="s">
        <v>99</v>
      </c>
      <c r="F214" s="114" t="s">
        <v>90</v>
      </c>
      <c r="G214" s="114"/>
      <c r="H214" s="118"/>
      <c r="I214" s="126"/>
      <c r="J214" s="127"/>
      <c r="K214" s="126"/>
      <c r="L214" s="122"/>
      <c r="M214" s="132"/>
    </row>
    <row r="215" s="104" customFormat="1" ht="12.75" spans="1:13">
      <c r="A215" s="114">
        <v>209</v>
      </c>
      <c r="B215" s="117"/>
      <c r="C215" s="115"/>
      <c r="D215" s="118">
        <v>138.3</v>
      </c>
      <c r="E215" s="114" t="s">
        <v>99</v>
      </c>
      <c r="F215" s="114" t="s">
        <v>86</v>
      </c>
      <c r="G215" s="114"/>
      <c r="H215" s="118"/>
      <c r="I215" s="126"/>
      <c r="J215" s="127"/>
      <c r="K215" s="126"/>
      <c r="L215" s="122"/>
      <c r="M215" s="132"/>
    </row>
    <row r="216" s="104" customFormat="1" ht="12.75" spans="1:13">
      <c r="A216" s="114">
        <v>210</v>
      </c>
      <c r="B216" s="117"/>
      <c r="C216" s="115"/>
      <c r="D216" s="118">
        <v>10.5</v>
      </c>
      <c r="E216" s="114" t="s">
        <v>100</v>
      </c>
      <c r="F216" s="114" t="s">
        <v>90</v>
      </c>
      <c r="G216" s="114"/>
      <c r="H216" s="118"/>
      <c r="I216" s="126"/>
      <c r="J216" s="127"/>
      <c r="K216" s="126"/>
      <c r="L216" s="122"/>
      <c r="M216" s="132"/>
    </row>
    <row r="217" s="104" customFormat="1" ht="12.75" spans="1:13">
      <c r="A217" s="114">
        <v>211</v>
      </c>
      <c r="B217" s="117"/>
      <c r="C217" s="115"/>
      <c r="D217" s="118">
        <v>29.7</v>
      </c>
      <c r="E217" s="114" t="s">
        <v>103</v>
      </c>
      <c r="F217" s="114" t="s">
        <v>90</v>
      </c>
      <c r="G217" s="114"/>
      <c r="H217" s="118"/>
      <c r="I217" s="126"/>
      <c r="J217" s="127"/>
      <c r="K217" s="126"/>
      <c r="L217" s="122"/>
      <c r="M217" s="132"/>
    </row>
    <row r="218" s="104" customFormat="1" ht="12.75" spans="1:13">
      <c r="A218" s="114">
        <v>212</v>
      </c>
      <c r="B218" s="117"/>
      <c r="C218" s="115"/>
      <c r="D218" s="118">
        <v>8.7</v>
      </c>
      <c r="E218" s="114" t="s">
        <v>91</v>
      </c>
      <c r="F218" s="114" t="s">
        <v>90</v>
      </c>
      <c r="G218" s="114"/>
      <c r="H218" s="118"/>
      <c r="I218" s="126"/>
      <c r="J218" s="127"/>
      <c r="K218" s="126"/>
      <c r="L218" s="122"/>
      <c r="M218" s="132"/>
    </row>
    <row r="219" s="104" customFormat="1" ht="12.75" spans="1:13">
      <c r="A219" s="114">
        <v>213</v>
      </c>
      <c r="B219" s="117"/>
      <c r="C219" s="115" t="s">
        <v>198</v>
      </c>
      <c r="D219" s="118">
        <v>68.5</v>
      </c>
      <c r="E219" s="114" t="s">
        <v>85</v>
      </c>
      <c r="F219" s="114" t="s">
        <v>90</v>
      </c>
      <c r="G219" s="114"/>
      <c r="H219" s="118"/>
      <c r="I219" s="126"/>
      <c r="J219" s="127"/>
      <c r="K219" s="126"/>
      <c r="L219" s="122"/>
      <c r="M219" s="132"/>
    </row>
    <row r="220" s="104" customFormat="1" ht="12.75" spans="1:13">
      <c r="A220" s="114">
        <v>214</v>
      </c>
      <c r="B220" s="117"/>
      <c r="C220" s="115"/>
      <c r="D220" s="118">
        <v>217</v>
      </c>
      <c r="E220" s="114" t="s">
        <v>99</v>
      </c>
      <c r="F220" s="114" t="s">
        <v>90</v>
      </c>
      <c r="G220" s="114"/>
      <c r="H220" s="118"/>
      <c r="I220" s="126"/>
      <c r="J220" s="127"/>
      <c r="K220" s="126"/>
      <c r="L220" s="122"/>
      <c r="M220" s="132"/>
    </row>
    <row r="221" s="104" customFormat="1" ht="12.75" spans="1:13">
      <c r="A221" s="114">
        <v>215</v>
      </c>
      <c r="B221" s="117"/>
      <c r="C221" s="115"/>
      <c r="D221" s="118">
        <v>14.2</v>
      </c>
      <c r="E221" s="114" t="s">
        <v>103</v>
      </c>
      <c r="F221" s="114" t="s">
        <v>90</v>
      </c>
      <c r="G221" s="114"/>
      <c r="H221" s="118"/>
      <c r="I221" s="126"/>
      <c r="J221" s="127"/>
      <c r="K221" s="126"/>
      <c r="L221" s="122"/>
      <c r="M221" s="132"/>
    </row>
    <row r="222" s="104" customFormat="1" ht="12.75" spans="1:13">
      <c r="A222" s="114">
        <v>216</v>
      </c>
      <c r="B222" s="117"/>
      <c r="C222" s="115"/>
      <c r="D222" s="118">
        <v>6</v>
      </c>
      <c r="E222" s="114" t="s">
        <v>91</v>
      </c>
      <c r="F222" s="114" t="s">
        <v>90</v>
      </c>
      <c r="G222" s="114"/>
      <c r="H222" s="118"/>
      <c r="I222" s="126"/>
      <c r="J222" s="127"/>
      <c r="K222" s="126"/>
      <c r="L222" s="122"/>
      <c r="M222" s="132"/>
    </row>
    <row r="223" s="104" customFormat="1" ht="12.75" spans="1:13">
      <c r="A223" s="114">
        <v>217</v>
      </c>
      <c r="B223" s="117"/>
      <c r="C223" s="115" t="s">
        <v>199</v>
      </c>
      <c r="D223" s="118">
        <v>164.6</v>
      </c>
      <c r="E223" s="114" t="s">
        <v>106</v>
      </c>
      <c r="F223" s="114" t="s">
        <v>90</v>
      </c>
      <c r="G223" s="114"/>
      <c r="H223" s="118"/>
      <c r="I223" s="126"/>
      <c r="J223" s="127"/>
      <c r="K223" s="126"/>
      <c r="L223" s="122"/>
      <c r="M223" s="132"/>
    </row>
    <row r="224" s="104" customFormat="1" ht="12.75" spans="1:13">
      <c r="A224" s="114">
        <v>218</v>
      </c>
      <c r="B224" s="117"/>
      <c r="C224" s="115"/>
      <c r="D224" s="118">
        <v>73.5</v>
      </c>
      <c r="E224" s="114" t="s">
        <v>99</v>
      </c>
      <c r="F224" s="114" t="s">
        <v>90</v>
      </c>
      <c r="G224" s="114"/>
      <c r="H224" s="118"/>
      <c r="I224" s="126"/>
      <c r="J224" s="127"/>
      <c r="K224" s="126"/>
      <c r="L224" s="122"/>
      <c r="M224" s="132"/>
    </row>
    <row r="225" s="104" customFormat="1" ht="12.75" spans="1:13">
      <c r="A225" s="114">
        <v>219</v>
      </c>
      <c r="B225" s="117"/>
      <c r="C225" s="115"/>
      <c r="D225" s="118">
        <v>4.5</v>
      </c>
      <c r="E225" s="114" t="s">
        <v>103</v>
      </c>
      <c r="F225" s="114" t="s">
        <v>90</v>
      </c>
      <c r="G225" s="114"/>
      <c r="H225" s="118"/>
      <c r="I225" s="126"/>
      <c r="J225" s="127"/>
      <c r="K225" s="126"/>
      <c r="L225" s="122"/>
      <c r="M225" s="132"/>
    </row>
    <row r="226" s="104" customFormat="1" ht="12.75" spans="1:13">
      <c r="A226" s="114">
        <v>220</v>
      </c>
      <c r="B226" s="117"/>
      <c r="C226" s="115"/>
      <c r="D226" s="118">
        <v>10</v>
      </c>
      <c r="E226" s="114" t="s">
        <v>91</v>
      </c>
      <c r="F226" s="114" t="s">
        <v>90</v>
      </c>
      <c r="G226" s="114"/>
      <c r="H226" s="118"/>
      <c r="I226" s="126"/>
      <c r="J226" s="127"/>
      <c r="K226" s="126"/>
      <c r="L226" s="122"/>
      <c r="M226" s="132"/>
    </row>
    <row r="227" s="104" customFormat="1" ht="12.75" spans="1:13">
      <c r="A227" s="114">
        <v>221</v>
      </c>
      <c r="B227" s="117"/>
      <c r="C227" s="115" t="s">
        <v>200</v>
      </c>
      <c r="D227" s="118">
        <v>101.2</v>
      </c>
      <c r="E227" s="114" t="s">
        <v>99</v>
      </c>
      <c r="F227" s="114" t="s">
        <v>90</v>
      </c>
      <c r="G227" s="114"/>
      <c r="H227" s="118"/>
      <c r="I227" s="126"/>
      <c r="J227" s="127"/>
      <c r="K227" s="126"/>
      <c r="L227" s="122"/>
      <c r="M227" s="132"/>
    </row>
    <row r="228" s="104" customFormat="1" ht="12.75" spans="1:13">
      <c r="A228" s="114">
        <v>222</v>
      </c>
      <c r="B228" s="117"/>
      <c r="C228" s="115"/>
      <c r="D228" s="118">
        <v>2.3</v>
      </c>
      <c r="E228" s="114" t="s">
        <v>103</v>
      </c>
      <c r="F228" s="114" t="s">
        <v>90</v>
      </c>
      <c r="G228" s="114"/>
      <c r="H228" s="118"/>
      <c r="I228" s="126"/>
      <c r="J228" s="127"/>
      <c r="K228" s="126"/>
      <c r="L228" s="122"/>
      <c r="M228" s="132"/>
    </row>
    <row r="229" s="104" customFormat="1" ht="12.75" spans="1:13">
      <c r="A229" s="114">
        <v>223</v>
      </c>
      <c r="B229" s="117"/>
      <c r="C229" s="115"/>
      <c r="D229" s="118">
        <v>2.8</v>
      </c>
      <c r="E229" s="114" t="s">
        <v>91</v>
      </c>
      <c r="F229" s="114" t="s">
        <v>90</v>
      </c>
      <c r="G229" s="114"/>
      <c r="H229" s="118"/>
      <c r="I229" s="126"/>
      <c r="J229" s="127"/>
      <c r="K229" s="126"/>
      <c r="L229" s="122"/>
      <c r="M229" s="132"/>
    </row>
    <row r="230" s="104" customFormat="1" ht="12.75" spans="1:13">
      <c r="A230" s="114">
        <v>224</v>
      </c>
      <c r="B230" s="117"/>
      <c r="C230" s="115"/>
      <c r="D230" s="118">
        <v>11.9</v>
      </c>
      <c r="E230" s="114" t="s">
        <v>100</v>
      </c>
      <c r="F230" s="114" t="s">
        <v>90</v>
      </c>
      <c r="G230" s="114"/>
      <c r="H230" s="118"/>
      <c r="I230" s="126"/>
      <c r="J230" s="127"/>
      <c r="K230" s="126"/>
      <c r="L230" s="122"/>
      <c r="M230" s="132"/>
    </row>
    <row r="231" s="104" customFormat="1" ht="12.75" spans="1:13">
      <c r="A231" s="114">
        <v>225</v>
      </c>
      <c r="B231" s="117"/>
      <c r="C231" s="115" t="s">
        <v>201</v>
      </c>
      <c r="D231" s="118">
        <v>31.7</v>
      </c>
      <c r="E231" s="118" t="s">
        <v>91</v>
      </c>
      <c r="F231" s="114" t="s">
        <v>90</v>
      </c>
      <c r="G231" s="114"/>
      <c r="H231" s="118"/>
      <c r="I231" s="126"/>
      <c r="J231" s="127"/>
      <c r="K231" s="126"/>
      <c r="L231" s="122"/>
      <c r="M231" s="132"/>
    </row>
    <row r="232" s="104" customFormat="1" ht="12.75" spans="1:13">
      <c r="A232" s="114">
        <v>226</v>
      </c>
      <c r="B232" s="117"/>
      <c r="C232" s="115"/>
      <c r="D232" s="118">
        <v>67.1</v>
      </c>
      <c r="E232" s="118" t="s">
        <v>100</v>
      </c>
      <c r="F232" s="114" t="s">
        <v>90</v>
      </c>
      <c r="G232" s="114"/>
      <c r="H232" s="118"/>
      <c r="I232" s="126"/>
      <c r="J232" s="127"/>
      <c r="K232" s="126"/>
      <c r="L232" s="122"/>
      <c r="M232" s="132"/>
    </row>
    <row r="233" s="104" customFormat="1" ht="12.75" spans="1:13">
      <c r="A233" s="114">
        <v>227</v>
      </c>
      <c r="B233" s="117"/>
      <c r="C233" s="115" t="s">
        <v>202</v>
      </c>
      <c r="D233" s="118">
        <v>147</v>
      </c>
      <c r="E233" s="114" t="s">
        <v>137</v>
      </c>
      <c r="F233" s="114" t="s">
        <v>86</v>
      </c>
      <c r="G233" s="114"/>
      <c r="H233" s="118"/>
      <c r="I233" s="126"/>
      <c r="J233" s="127"/>
      <c r="K233" s="126"/>
      <c r="L233" s="122"/>
      <c r="M233" s="132"/>
    </row>
    <row r="234" s="104" customFormat="1" ht="12.75" spans="1:13">
      <c r="A234" s="114">
        <v>228</v>
      </c>
      <c r="B234" s="117"/>
      <c r="C234" s="115"/>
      <c r="D234" s="118">
        <v>46</v>
      </c>
      <c r="E234" s="114" t="s">
        <v>137</v>
      </c>
      <c r="F234" s="114" t="s">
        <v>90</v>
      </c>
      <c r="G234" s="114"/>
      <c r="H234" s="118"/>
      <c r="I234" s="126"/>
      <c r="J234" s="127"/>
      <c r="K234" s="126"/>
      <c r="L234" s="122"/>
      <c r="M234" s="132"/>
    </row>
    <row r="235" s="104" customFormat="1" ht="12.75" spans="1:13">
      <c r="A235" s="114">
        <v>229</v>
      </c>
      <c r="B235" s="117"/>
      <c r="C235" s="115" t="s">
        <v>203</v>
      </c>
      <c r="D235" s="118">
        <v>318.5</v>
      </c>
      <c r="E235" s="114" t="s">
        <v>137</v>
      </c>
      <c r="F235" s="114" t="s">
        <v>86</v>
      </c>
      <c r="G235" s="114"/>
      <c r="H235" s="118"/>
      <c r="I235" s="126"/>
      <c r="J235" s="127"/>
      <c r="K235" s="126"/>
      <c r="L235" s="122"/>
      <c r="M235" s="132"/>
    </row>
    <row r="236" s="104" customFormat="1" ht="12.75" spans="1:13">
      <c r="A236" s="114">
        <v>230</v>
      </c>
      <c r="B236" s="117"/>
      <c r="C236" s="115"/>
      <c r="D236" s="118">
        <v>71</v>
      </c>
      <c r="E236" s="114" t="s">
        <v>137</v>
      </c>
      <c r="F236" s="114" t="s">
        <v>90</v>
      </c>
      <c r="G236" s="114"/>
      <c r="H236" s="118"/>
      <c r="I236" s="126"/>
      <c r="J236" s="127"/>
      <c r="K236" s="126"/>
      <c r="L236" s="122"/>
      <c r="M236" s="132"/>
    </row>
    <row r="237" s="104" customFormat="1" ht="12.75" spans="1:13">
      <c r="A237" s="114">
        <v>231</v>
      </c>
      <c r="B237" s="117"/>
      <c r="C237" s="115" t="s">
        <v>204</v>
      </c>
      <c r="D237" s="115">
        <v>76.6</v>
      </c>
      <c r="E237" s="115" t="s">
        <v>137</v>
      </c>
      <c r="F237" s="115" t="s">
        <v>86</v>
      </c>
      <c r="G237" s="114"/>
      <c r="H237" s="118"/>
      <c r="I237" s="126"/>
      <c r="J237" s="127"/>
      <c r="K237" s="126"/>
      <c r="L237" s="122"/>
      <c r="M237" s="132"/>
    </row>
    <row r="238" s="104" customFormat="1" ht="12.75" spans="1:13">
      <c r="A238" s="114">
        <v>232</v>
      </c>
      <c r="B238" s="117"/>
      <c r="C238" s="115"/>
      <c r="D238" s="115">
        <v>41</v>
      </c>
      <c r="E238" s="115" t="s">
        <v>137</v>
      </c>
      <c r="F238" s="115" t="s">
        <v>90</v>
      </c>
      <c r="G238" s="114"/>
      <c r="H238" s="118"/>
      <c r="I238" s="126"/>
      <c r="J238" s="127"/>
      <c r="K238" s="126"/>
      <c r="L238" s="122"/>
      <c r="M238" s="132"/>
    </row>
    <row r="239" s="104" customFormat="1" ht="12.75" spans="1:13">
      <c r="A239" s="114">
        <v>233</v>
      </c>
      <c r="B239" s="117"/>
      <c r="C239" s="115" t="s">
        <v>205</v>
      </c>
      <c r="D239" s="118">
        <v>419.9</v>
      </c>
      <c r="E239" s="114" t="s">
        <v>99</v>
      </c>
      <c r="F239" s="114" t="s">
        <v>90</v>
      </c>
      <c r="G239" s="114"/>
      <c r="H239" s="118"/>
      <c r="I239" s="126"/>
      <c r="J239" s="127"/>
      <c r="K239" s="126"/>
      <c r="L239" s="122"/>
      <c r="M239" s="132"/>
    </row>
    <row r="240" s="104" customFormat="1" ht="12.75" spans="1:13">
      <c r="A240" s="114">
        <v>234</v>
      </c>
      <c r="B240" s="117"/>
      <c r="C240" s="115"/>
      <c r="D240" s="118">
        <v>119.5</v>
      </c>
      <c r="E240" s="114" t="s">
        <v>99</v>
      </c>
      <c r="F240" s="114" t="s">
        <v>86</v>
      </c>
      <c r="G240" s="114"/>
      <c r="H240" s="118"/>
      <c r="I240" s="126"/>
      <c r="J240" s="127"/>
      <c r="K240" s="126"/>
      <c r="L240" s="122"/>
      <c r="M240" s="132"/>
    </row>
    <row r="241" s="104" customFormat="1" ht="12.75" spans="1:13">
      <c r="A241" s="114">
        <v>235</v>
      </c>
      <c r="B241" s="117"/>
      <c r="C241" s="115"/>
      <c r="D241" s="118">
        <v>37.1</v>
      </c>
      <c r="E241" s="114" t="s">
        <v>103</v>
      </c>
      <c r="F241" s="114" t="s">
        <v>90</v>
      </c>
      <c r="G241" s="114"/>
      <c r="H241" s="118"/>
      <c r="I241" s="126"/>
      <c r="J241" s="127"/>
      <c r="K241" s="126"/>
      <c r="L241" s="122"/>
      <c r="M241" s="132"/>
    </row>
    <row r="242" s="104" customFormat="1" ht="12.75" spans="1:13">
      <c r="A242" s="114">
        <v>236</v>
      </c>
      <c r="B242" s="117"/>
      <c r="C242" s="115"/>
      <c r="D242" s="118">
        <v>35.3</v>
      </c>
      <c r="E242" s="114" t="s">
        <v>91</v>
      </c>
      <c r="F242" s="114" t="s">
        <v>90</v>
      </c>
      <c r="G242" s="114"/>
      <c r="H242" s="118"/>
      <c r="I242" s="126"/>
      <c r="J242" s="127"/>
      <c r="K242" s="126"/>
      <c r="L242" s="122"/>
      <c r="M242" s="132"/>
    </row>
    <row r="243" s="104" customFormat="1" ht="12.75" spans="1:13">
      <c r="A243" s="114">
        <v>237</v>
      </c>
      <c r="B243" s="117"/>
      <c r="C243" s="115"/>
      <c r="D243" s="118">
        <v>23.2</v>
      </c>
      <c r="E243" s="114" t="s">
        <v>100</v>
      </c>
      <c r="F243" s="114" t="s">
        <v>90</v>
      </c>
      <c r="G243" s="114"/>
      <c r="H243" s="118"/>
      <c r="I243" s="126"/>
      <c r="J243" s="127"/>
      <c r="K243" s="126"/>
      <c r="L243" s="122"/>
      <c r="M243" s="132"/>
    </row>
    <row r="244" s="104" customFormat="1" ht="12.75" spans="1:13">
      <c r="A244" s="114">
        <v>238</v>
      </c>
      <c r="B244" s="117"/>
      <c r="C244" s="115" t="s">
        <v>206</v>
      </c>
      <c r="D244" s="118">
        <v>910.7</v>
      </c>
      <c r="E244" s="114" t="s">
        <v>106</v>
      </c>
      <c r="F244" s="114" t="s">
        <v>96</v>
      </c>
      <c r="G244" s="114"/>
      <c r="H244" s="118"/>
      <c r="I244" s="126"/>
      <c r="J244" s="127"/>
      <c r="K244" s="126"/>
      <c r="L244" s="122"/>
      <c r="M244" s="132"/>
    </row>
    <row r="245" s="104" customFormat="1" ht="12.75" spans="1:13">
      <c r="A245" s="114">
        <v>239</v>
      </c>
      <c r="B245" s="117"/>
      <c r="C245" s="115"/>
      <c r="D245" s="118">
        <v>22.6</v>
      </c>
      <c r="E245" s="114" t="s">
        <v>85</v>
      </c>
      <c r="F245" s="114" t="s">
        <v>90</v>
      </c>
      <c r="G245" s="114"/>
      <c r="H245" s="118"/>
      <c r="I245" s="126"/>
      <c r="J245" s="127"/>
      <c r="K245" s="126"/>
      <c r="L245" s="122"/>
      <c r="M245" s="132"/>
    </row>
    <row r="246" s="104" customFormat="1" ht="12.75" spans="1:13">
      <c r="A246" s="114">
        <v>240</v>
      </c>
      <c r="B246" s="117"/>
      <c r="C246" s="115"/>
      <c r="D246" s="118">
        <v>16.08</v>
      </c>
      <c r="E246" s="114" t="s">
        <v>106</v>
      </c>
      <c r="F246" s="114" t="s">
        <v>107</v>
      </c>
      <c r="G246" s="114"/>
      <c r="H246" s="118"/>
      <c r="I246" s="126"/>
      <c r="J246" s="127"/>
      <c r="K246" s="126"/>
      <c r="L246" s="122"/>
      <c r="M246" s="132"/>
    </row>
    <row r="247" s="104" customFormat="1" ht="12.75" spans="1:13">
      <c r="A247" s="114">
        <v>241</v>
      </c>
      <c r="B247" s="117"/>
      <c r="C247" s="115"/>
      <c r="D247" s="118">
        <v>6.6</v>
      </c>
      <c r="E247" s="114" t="s">
        <v>99</v>
      </c>
      <c r="F247" s="114" t="s">
        <v>90</v>
      </c>
      <c r="G247" s="114"/>
      <c r="H247" s="118"/>
      <c r="I247" s="126"/>
      <c r="J247" s="127"/>
      <c r="K247" s="126"/>
      <c r="L247" s="122"/>
      <c r="M247" s="132"/>
    </row>
    <row r="248" s="104" customFormat="1" ht="12.75" spans="1:13">
      <c r="A248" s="114">
        <v>242</v>
      </c>
      <c r="B248" s="117"/>
      <c r="C248" s="115" t="s">
        <v>207</v>
      </c>
      <c r="D248" s="118">
        <v>101.8</v>
      </c>
      <c r="E248" s="114" t="s">
        <v>99</v>
      </c>
      <c r="F248" s="114" t="s">
        <v>90</v>
      </c>
      <c r="G248" s="114"/>
      <c r="H248" s="118"/>
      <c r="I248" s="126"/>
      <c r="J248" s="127"/>
      <c r="K248" s="126"/>
      <c r="L248" s="122"/>
      <c r="M248" s="132"/>
    </row>
    <row r="249" s="104" customFormat="1" ht="12.75" spans="1:13">
      <c r="A249" s="114">
        <v>243</v>
      </c>
      <c r="B249" s="117"/>
      <c r="C249" s="115"/>
      <c r="D249" s="118">
        <v>4.4</v>
      </c>
      <c r="E249" s="114" t="s">
        <v>103</v>
      </c>
      <c r="F249" s="114" t="s">
        <v>90</v>
      </c>
      <c r="G249" s="114"/>
      <c r="H249" s="118"/>
      <c r="I249" s="126"/>
      <c r="J249" s="127"/>
      <c r="K249" s="126"/>
      <c r="L249" s="122"/>
      <c r="M249" s="132"/>
    </row>
    <row r="250" s="104" customFormat="1" ht="12.75" spans="1:13">
      <c r="A250" s="114">
        <v>244</v>
      </c>
      <c r="B250" s="117"/>
      <c r="C250" s="115"/>
      <c r="D250" s="118">
        <v>31.9</v>
      </c>
      <c r="E250" s="114" t="s">
        <v>91</v>
      </c>
      <c r="F250" s="114" t="s">
        <v>90</v>
      </c>
      <c r="G250" s="114"/>
      <c r="H250" s="118"/>
      <c r="I250" s="126"/>
      <c r="J250" s="127"/>
      <c r="K250" s="126"/>
      <c r="L250" s="122"/>
      <c r="M250" s="132"/>
    </row>
    <row r="251" s="104" customFormat="1" ht="12.75" spans="1:13">
      <c r="A251" s="114">
        <v>245</v>
      </c>
      <c r="B251" s="117"/>
      <c r="C251" s="115" t="s">
        <v>208</v>
      </c>
      <c r="D251" s="118">
        <v>265</v>
      </c>
      <c r="E251" s="114" t="s">
        <v>99</v>
      </c>
      <c r="F251" s="114" t="s">
        <v>90</v>
      </c>
      <c r="G251" s="114"/>
      <c r="H251" s="118"/>
      <c r="I251" s="126"/>
      <c r="J251" s="127"/>
      <c r="K251" s="126"/>
      <c r="L251" s="122"/>
      <c r="M251" s="132"/>
    </row>
    <row r="252" s="104" customFormat="1" ht="12.75" spans="1:13">
      <c r="A252" s="114">
        <v>246</v>
      </c>
      <c r="B252" s="117"/>
      <c r="C252" s="115"/>
      <c r="D252" s="118">
        <v>36.4</v>
      </c>
      <c r="E252" s="114" t="s">
        <v>91</v>
      </c>
      <c r="F252" s="114" t="s">
        <v>90</v>
      </c>
      <c r="G252" s="114"/>
      <c r="H252" s="118"/>
      <c r="I252" s="126"/>
      <c r="J252" s="127"/>
      <c r="K252" s="126"/>
      <c r="L252" s="122"/>
      <c r="M252" s="132"/>
    </row>
    <row r="253" s="104" customFormat="1" ht="12.75" spans="1:13">
      <c r="A253" s="114">
        <v>247</v>
      </c>
      <c r="B253" s="117"/>
      <c r="C253" s="115"/>
      <c r="D253" s="118">
        <v>4.8</v>
      </c>
      <c r="E253" s="114" t="s">
        <v>103</v>
      </c>
      <c r="F253" s="114" t="s">
        <v>90</v>
      </c>
      <c r="G253" s="114"/>
      <c r="H253" s="118"/>
      <c r="I253" s="126"/>
      <c r="J253" s="127"/>
      <c r="K253" s="126"/>
      <c r="L253" s="122"/>
      <c r="M253" s="132"/>
    </row>
    <row r="254" s="104" customFormat="1" ht="12.75" spans="1:13">
      <c r="A254" s="114">
        <v>248</v>
      </c>
      <c r="B254" s="117"/>
      <c r="C254" s="115"/>
      <c r="D254" s="118">
        <v>20</v>
      </c>
      <c r="E254" s="114" t="s">
        <v>100</v>
      </c>
      <c r="F254" s="114" t="s">
        <v>90</v>
      </c>
      <c r="G254" s="114"/>
      <c r="H254" s="118"/>
      <c r="I254" s="126"/>
      <c r="J254" s="127"/>
      <c r="K254" s="126"/>
      <c r="L254" s="122"/>
      <c r="M254" s="132"/>
    </row>
    <row r="255" s="104" customFormat="1" ht="12.75" spans="1:13">
      <c r="A255" s="114">
        <v>249</v>
      </c>
      <c r="B255" s="117"/>
      <c r="C255" s="115" t="s">
        <v>209</v>
      </c>
      <c r="D255" s="118">
        <v>411.1</v>
      </c>
      <c r="E255" s="114" t="s">
        <v>99</v>
      </c>
      <c r="F255" s="114" t="s">
        <v>90</v>
      </c>
      <c r="G255" s="114"/>
      <c r="H255" s="118"/>
      <c r="I255" s="126"/>
      <c r="J255" s="127"/>
      <c r="K255" s="126"/>
      <c r="L255" s="122"/>
      <c r="M255" s="132"/>
    </row>
    <row r="256" s="104" customFormat="1" ht="12.75" spans="1:13">
      <c r="A256" s="114">
        <v>250</v>
      </c>
      <c r="B256" s="117"/>
      <c r="C256" s="115"/>
      <c r="D256" s="118">
        <v>141.5</v>
      </c>
      <c r="E256" s="114" t="s">
        <v>99</v>
      </c>
      <c r="F256" s="114" t="s">
        <v>86</v>
      </c>
      <c r="G256" s="114"/>
      <c r="H256" s="118"/>
      <c r="I256" s="126"/>
      <c r="J256" s="127"/>
      <c r="K256" s="126"/>
      <c r="L256" s="122"/>
      <c r="M256" s="132"/>
    </row>
    <row r="257" s="104" customFormat="1" ht="12.75" spans="1:13">
      <c r="A257" s="114">
        <v>251</v>
      </c>
      <c r="B257" s="117"/>
      <c r="C257" s="115"/>
      <c r="D257" s="118">
        <v>27.6</v>
      </c>
      <c r="E257" s="114" t="s">
        <v>103</v>
      </c>
      <c r="F257" s="114" t="s">
        <v>90</v>
      </c>
      <c r="G257" s="114"/>
      <c r="H257" s="118"/>
      <c r="I257" s="126"/>
      <c r="J257" s="127"/>
      <c r="K257" s="126"/>
      <c r="L257" s="122"/>
      <c r="M257" s="132"/>
    </row>
    <row r="258" s="104" customFormat="1" ht="12.75" spans="1:13">
      <c r="A258" s="114">
        <v>252</v>
      </c>
      <c r="B258" s="117"/>
      <c r="C258" s="115"/>
      <c r="D258" s="118">
        <v>43.7</v>
      </c>
      <c r="E258" s="114" t="s">
        <v>91</v>
      </c>
      <c r="F258" s="114" t="s">
        <v>90</v>
      </c>
      <c r="G258" s="114"/>
      <c r="H258" s="118"/>
      <c r="I258" s="126"/>
      <c r="J258" s="127"/>
      <c r="K258" s="126"/>
      <c r="L258" s="122"/>
      <c r="M258" s="132"/>
    </row>
    <row r="259" s="104" customFormat="1" ht="12.75" spans="1:13">
      <c r="A259" s="114">
        <v>253</v>
      </c>
      <c r="B259" s="117"/>
      <c r="C259" s="115" t="s">
        <v>210</v>
      </c>
      <c r="D259" s="118">
        <f>2.3+2.7+4+3.3+3.8+4.9</f>
        <v>21</v>
      </c>
      <c r="E259" s="114" t="s">
        <v>91</v>
      </c>
      <c r="F259" s="114" t="s">
        <v>90</v>
      </c>
      <c r="G259" s="114"/>
      <c r="H259" s="118"/>
      <c r="I259" s="126"/>
      <c r="J259" s="127"/>
      <c r="K259" s="126"/>
      <c r="L259" s="122"/>
      <c r="M259" s="123"/>
    </row>
    <row r="260" s="104" customFormat="1" ht="12.75" spans="1:13">
      <c r="A260" s="114">
        <v>254</v>
      </c>
      <c r="B260" s="117"/>
      <c r="C260" s="115"/>
      <c r="D260" s="118">
        <f>2+2+2+1.8+14.7+16+13.5+30.2+6.5</f>
        <v>88.7</v>
      </c>
      <c r="E260" s="114" t="s">
        <v>99</v>
      </c>
      <c r="F260" s="114" t="s">
        <v>90</v>
      </c>
      <c r="G260" s="114"/>
      <c r="H260" s="118"/>
      <c r="I260" s="126"/>
      <c r="J260" s="127"/>
      <c r="K260" s="126"/>
      <c r="L260" s="122"/>
      <c r="M260" s="123"/>
    </row>
    <row r="261" s="104" customFormat="1" ht="12.75" spans="1:13">
      <c r="A261" s="114">
        <v>255</v>
      </c>
      <c r="B261" s="117"/>
      <c r="C261" s="115"/>
      <c r="D261" s="118">
        <f>3.6+3.3+2.3+62.3+112.4+20.9+5.1+31.3+3.35+57.2+3.5+8.6+3.5+14+70.4+12.5+106.5+79.6+12.6+31.73+181+1.8+1.5</f>
        <v>828.98</v>
      </c>
      <c r="E261" s="114" t="s">
        <v>85</v>
      </c>
      <c r="F261" s="114" t="s">
        <v>90</v>
      </c>
      <c r="G261" s="114"/>
      <c r="H261" s="118"/>
      <c r="I261" s="126"/>
      <c r="J261" s="127"/>
      <c r="K261" s="126"/>
      <c r="L261" s="122"/>
      <c r="M261" s="123"/>
    </row>
    <row r="262" s="104" customFormat="1" ht="12.75" spans="1:13">
      <c r="A262" s="114">
        <v>256</v>
      </c>
      <c r="B262" s="117"/>
      <c r="C262" s="115" t="s">
        <v>211</v>
      </c>
      <c r="D262" s="118">
        <f>2.3+2.7+4+3.3+3.8+4.9</f>
        <v>21</v>
      </c>
      <c r="E262" s="114" t="s">
        <v>91</v>
      </c>
      <c r="F262" s="114" t="s">
        <v>90</v>
      </c>
      <c r="G262" s="114"/>
      <c r="H262" s="118"/>
      <c r="I262" s="126"/>
      <c r="J262" s="127"/>
      <c r="K262" s="126"/>
      <c r="L262" s="122"/>
      <c r="M262" s="123"/>
    </row>
    <row r="263" s="104" customFormat="1" ht="12.75" spans="1:13">
      <c r="A263" s="114">
        <v>257</v>
      </c>
      <c r="B263" s="117"/>
      <c r="C263" s="115"/>
      <c r="D263" s="118">
        <f>31.73</f>
        <v>31.73</v>
      </c>
      <c r="E263" s="114" t="s">
        <v>125</v>
      </c>
      <c r="F263" s="114" t="s">
        <v>90</v>
      </c>
      <c r="G263" s="114"/>
      <c r="H263" s="118"/>
      <c r="I263" s="126"/>
      <c r="J263" s="127"/>
      <c r="K263" s="126"/>
      <c r="L263" s="122"/>
      <c r="M263" s="123"/>
    </row>
    <row r="264" s="104" customFormat="1" ht="12.75" spans="1:13">
      <c r="A264" s="114">
        <v>258</v>
      </c>
      <c r="B264" s="117"/>
      <c r="C264" s="115"/>
      <c r="D264" s="118">
        <f>4+2+1.8+14.7+16+13.5+30.2+6.5</f>
        <v>88.7</v>
      </c>
      <c r="E264" s="114" t="s">
        <v>99</v>
      </c>
      <c r="F264" s="114" t="s">
        <v>90</v>
      </c>
      <c r="G264" s="114"/>
      <c r="H264" s="118"/>
      <c r="I264" s="126"/>
      <c r="J264" s="127"/>
      <c r="K264" s="126"/>
      <c r="L264" s="122"/>
      <c r="M264" s="123"/>
    </row>
    <row r="265" s="104" customFormat="1" ht="12.75" spans="1:13">
      <c r="A265" s="114">
        <v>259</v>
      </c>
      <c r="B265" s="117"/>
      <c r="C265" s="115"/>
      <c r="D265" s="118">
        <f>3.3+2.3+3.6+62.3+112.4+20.9+5.1+31.3+3.35+57.2+3.5+8.6+3.5+14+70.4+12.5+106.5+79.6+12.6+181+1.5+1.8</f>
        <v>797.25</v>
      </c>
      <c r="E265" s="114" t="s">
        <v>85</v>
      </c>
      <c r="F265" s="114" t="s">
        <v>90</v>
      </c>
      <c r="G265" s="114"/>
      <c r="H265" s="118"/>
      <c r="I265" s="126"/>
      <c r="J265" s="127"/>
      <c r="K265" s="126"/>
      <c r="L265" s="122"/>
      <c r="M265" s="123"/>
    </row>
    <row r="266" s="104" customFormat="1" ht="24" spans="1:13">
      <c r="A266" s="114">
        <v>260</v>
      </c>
      <c r="B266" s="117"/>
      <c r="C266" s="115" t="s">
        <v>212</v>
      </c>
      <c r="D266" s="118">
        <v>497</v>
      </c>
      <c r="E266" s="114" t="s">
        <v>99</v>
      </c>
      <c r="F266" s="114" t="s">
        <v>90</v>
      </c>
      <c r="G266" s="114"/>
      <c r="H266" s="118"/>
      <c r="I266" s="126"/>
      <c r="J266" s="127"/>
      <c r="K266" s="126"/>
      <c r="L266" s="122"/>
      <c r="M266" s="123"/>
    </row>
    <row r="267" s="104" customFormat="1" ht="12.75" spans="1:13">
      <c r="A267" s="114">
        <v>261</v>
      </c>
      <c r="B267" s="117"/>
      <c r="C267" s="115" t="s">
        <v>213</v>
      </c>
      <c r="D267" s="118">
        <v>84</v>
      </c>
      <c r="E267" s="114" t="s">
        <v>99</v>
      </c>
      <c r="F267" s="114" t="s">
        <v>90</v>
      </c>
      <c r="G267" s="114"/>
      <c r="H267" s="118"/>
      <c r="I267" s="126"/>
      <c r="J267" s="127"/>
      <c r="K267" s="126"/>
      <c r="L267" s="122"/>
      <c r="M267" s="123"/>
    </row>
    <row r="268" s="104" customFormat="1" ht="12.75" spans="1:13">
      <c r="A268" s="114">
        <v>262</v>
      </c>
      <c r="B268" s="117"/>
      <c r="C268" s="115"/>
      <c r="D268" s="118">
        <v>53</v>
      </c>
      <c r="E268" s="114" t="s">
        <v>103</v>
      </c>
      <c r="F268" s="114" t="s">
        <v>90</v>
      </c>
      <c r="G268" s="114"/>
      <c r="H268" s="118"/>
      <c r="I268" s="126"/>
      <c r="J268" s="127"/>
      <c r="K268" s="126"/>
      <c r="L268" s="122"/>
      <c r="M268" s="123"/>
    </row>
    <row r="269" s="104" customFormat="1" ht="12.75" spans="1:13">
      <c r="A269" s="114">
        <v>263</v>
      </c>
      <c r="B269" s="117"/>
      <c r="C269" s="115" t="s">
        <v>214</v>
      </c>
      <c r="D269" s="118">
        <v>2.9</v>
      </c>
      <c r="E269" s="114" t="s">
        <v>144</v>
      </c>
      <c r="F269" s="114" t="s">
        <v>90</v>
      </c>
      <c r="G269" s="114"/>
      <c r="H269" s="118"/>
      <c r="I269" s="126"/>
      <c r="J269" s="127"/>
      <c r="K269" s="126"/>
      <c r="L269" s="122"/>
      <c r="M269" s="123"/>
    </row>
    <row r="270" s="104" customFormat="1" ht="12.75" spans="1:13">
      <c r="A270" s="114">
        <v>264</v>
      </c>
      <c r="B270" s="117"/>
      <c r="C270" s="115"/>
      <c r="D270" s="118">
        <f>1+30+1+2.1+2.6+3</f>
        <v>39.7</v>
      </c>
      <c r="E270" s="114" t="s">
        <v>100</v>
      </c>
      <c r="F270" s="114" t="s">
        <v>90</v>
      </c>
      <c r="G270" s="114"/>
      <c r="H270" s="118"/>
      <c r="I270" s="126"/>
      <c r="J270" s="127"/>
      <c r="K270" s="126"/>
      <c r="L270" s="122"/>
      <c r="M270" s="123"/>
    </row>
    <row r="271" s="104" customFormat="1" ht="12.75" spans="1:13">
      <c r="A271" s="114">
        <v>265</v>
      </c>
      <c r="B271" s="117"/>
      <c r="C271" s="115"/>
      <c r="D271" s="118">
        <f>2.5+1.5+1.2+1.5+1.7+3.2+2.6+3.4+4.1+2.3+2.4+3.6+3+4.7+3.5+2.3+6.2+2.3+6.2+3.7+2.6+2.2+5.8+4.2+2+2.6+2+31.5+2.65+1+0.5+3.6+2+3.6+2+31.4+25.3+2+1.5+2.4+3.4+2.6+3.4+2.6+2.6+2.1+4.2+1.9+1+25.9+0.5+12.9+3+2.9+3.4+1+91+1.5+2.5+2.9+3.5+1.7+3.7+11.5+5.2+2.4+10.8+2+2+1.8+3+3.2+3.3+5.1</f>
        <v>423.25</v>
      </c>
      <c r="E271" s="114" t="s">
        <v>91</v>
      </c>
      <c r="F271" s="114" t="s">
        <v>90</v>
      </c>
      <c r="G271" s="114"/>
      <c r="H271" s="118"/>
      <c r="I271" s="126"/>
      <c r="J271" s="127"/>
      <c r="K271" s="126"/>
      <c r="L271" s="122"/>
      <c r="M271" s="123"/>
    </row>
    <row r="272" s="104" customFormat="1" ht="12.75" spans="1:13">
      <c r="A272" s="114">
        <v>266</v>
      </c>
      <c r="B272" s="117"/>
      <c r="C272" s="115"/>
      <c r="D272" s="118">
        <f>2.5+2+1.4+3+2+1.1+4.3+5.1+4.4+4.4+1.5+6+3.5+2.2+5+2.5+4+3.2</f>
        <v>58.1</v>
      </c>
      <c r="E272" s="114" t="s">
        <v>103</v>
      </c>
      <c r="F272" s="114" t="s">
        <v>90</v>
      </c>
      <c r="G272" s="114"/>
      <c r="H272" s="118"/>
      <c r="I272" s="126"/>
      <c r="J272" s="127"/>
      <c r="K272" s="126"/>
      <c r="L272" s="122"/>
      <c r="M272" s="123"/>
    </row>
    <row r="273" s="104" customFormat="1" ht="12.75" spans="1:13">
      <c r="A273" s="114">
        <v>267</v>
      </c>
      <c r="B273" s="117"/>
      <c r="C273" s="115"/>
      <c r="D273" s="118">
        <f>3.7+5.18+1.5+4+2+1.5+6+9.2+2.6+8.8+2.3+3.7+19+3+1.8+4.6+2+46.2+2.5</f>
        <v>129.58</v>
      </c>
      <c r="E273" s="114" t="s">
        <v>99</v>
      </c>
      <c r="F273" s="114" t="s">
        <v>90</v>
      </c>
      <c r="G273" s="114"/>
      <c r="H273" s="118"/>
      <c r="I273" s="126"/>
      <c r="J273" s="127"/>
      <c r="K273" s="126"/>
      <c r="L273" s="122"/>
      <c r="M273" s="123"/>
    </row>
    <row r="274" s="104" customFormat="1" ht="12.75" spans="1:13">
      <c r="A274" s="114">
        <v>268</v>
      </c>
      <c r="B274" s="117"/>
      <c r="C274" s="115"/>
      <c r="D274" s="118">
        <f>32.7+7.3+2.3+121.6+3.6+5.8+101+3.7+77+1.9+1.9+120+2.7+2.4+7.6+6+59.5+3+75+1.1+4.2+1.8+139+2.1+2.5+2.5+2.5+6.1+79.4+4.5+92.5+2.8+5.2+76+2.5+3.3+11.8+5.7+57.5+5.3+2.6+5.2+1.5+2.3+1.5+150.5+4.2+2.8+2.4+25.5+94.6+3.8+82.5+2.8+1.5+2+2.4+104.5+3.4+120.6+4+2.67+1.5+60.1+6.7+9.1+127.4+93+25.3+3.2+3.67+1.8+125.8+3.4+92.8+5.2+112+3.3+134.5+3+148+3+61.5+2.9+3.4+3.2+33.9+172+32+19+9.7+2.5+4.8+68.2+3.7+144+2.5+1.8+137+2+19+3.3+144+72.5+2.5+26.5+2.1+1.4+1.8</f>
        <v>3706.54</v>
      </c>
      <c r="E274" s="114" t="s">
        <v>85</v>
      </c>
      <c r="F274" s="114" t="s">
        <v>90</v>
      </c>
      <c r="G274" s="114"/>
      <c r="H274" s="118"/>
      <c r="I274" s="126"/>
      <c r="J274" s="127"/>
      <c r="K274" s="126"/>
      <c r="L274" s="122"/>
      <c r="M274" s="123"/>
    </row>
    <row r="275" s="104" customFormat="1" ht="24" spans="1:13">
      <c r="A275" s="114">
        <v>269</v>
      </c>
      <c r="B275" s="117"/>
      <c r="C275" s="115" t="s">
        <v>215</v>
      </c>
      <c r="D275" s="118">
        <v>525.4</v>
      </c>
      <c r="E275" s="114" t="s">
        <v>89</v>
      </c>
      <c r="F275" s="114" t="s">
        <v>90</v>
      </c>
      <c r="G275" s="114"/>
      <c r="H275" s="118"/>
      <c r="I275" s="126"/>
      <c r="J275" s="127"/>
      <c r="K275" s="126"/>
      <c r="L275" s="122"/>
      <c r="M275" s="123"/>
    </row>
    <row r="276" s="104" customFormat="1" ht="24" spans="1:13">
      <c r="A276" s="114">
        <v>270</v>
      </c>
      <c r="B276" s="117"/>
      <c r="C276" s="115" t="s">
        <v>216</v>
      </c>
      <c r="D276" s="118">
        <v>532.1</v>
      </c>
      <c r="E276" s="114" t="s">
        <v>89</v>
      </c>
      <c r="F276" s="114" t="s">
        <v>90</v>
      </c>
      <c r="G276" s="114"/>
      <c r="H276" s="118"/>
      <c r="I276" s="126"/>
      <c r="J276" s="127"/>
      <c r="K276" s="126"/>
      <c r="L276" s="122"/>
      <c r="M276" s="123"/>
    </row>
    <row r="277" s="104" customFormat="1" ht="12.75" spans="1:13">
      <c r="A277" s="114">
        <v>271</v>
      </c>
      <c r="B277" s="117"/>
      <c r="C277" s="115" t="s">
        <v>217</v>
      </c>
      <c r="D277" s="118">
        <v>119</v>
      </c>
      <c r="E277" s="114" t="s">
        <v>85</v>
      </c>
      <c r="F277" s="114" t="s">
        <v>90</v>
      </c>
      <c r="G277" s="114"/>
      <c r="H277" s="118"/>
      <c r="I277" s="128"/>
      <c r="J277" s="129"/>
      <c r="K277" s="128"/>
      <c r="L277" s="122"/>
      <c r="M277" s="123"/>
    </row>
    <row r="278" s="104" customFormat="1" ht="12.75" spans="1:13">
      <c r="A278" s="114">
        <v>272</v>
      </c>
      <c r="B278" s="117" t="s">
        <v>218</v>
      </c>
      <c r="C278" s="115" t="s">
        <v>219</v>
      </c>
      <c r="D278" s="118">
        <v>3700</v>
      </c>
      <c r="E278" s="114" t="s">
        <v>116</v>
      </c>
      <c r="F278" s="114" t="s">
        <v>107</v>
      </c>
      <c r="G278" s="114">
        <v>2011</v>
      </c>
      <c r="H278" s="119">
        <v>5311600</v>
      </c>
      <c r="I278" s="120">
        <v>5821600</v>
      </c>
      <c r="J278" s="121">
        <v>0.453187214611872</v>
      </c>
      <c r="K278" s="120">
        <v>2638300</v>
      </c>
      <c r="L278" s="122"/>
      <c r="M278" s="123"/>
    </row>
    <row r="279" s="104" customFormat="1" ht="12.75" spans="1:13">
      <c r="A279" s="114">
        <v>273</v>
      </c>
      <c r="B279" s="117"/>
      <c r="C279" s="115" t="s">
        <v>220</v>
      </c>
      <c r="D279" s="118">
        <v>4800</v>
      </c>
      <c r="E279" s="114" t="s">
        <v>116</v>
      </c>
      <c r="F279" s="114" t="s">
        <v>96</v>
      </c>
      <c r="G279" s="114">
        <v>2012</v>
      </c>
      <c r="H279" s="119">
        <v>7003828.26</v>
      </c>
      <c r="I279" s="120">
        <v>7809000</v>
      </c>
      <c r="J279" s="121">
        <v>0.466557077625571</v>
      </c>
      <c r="K279" s="120">
        <v>3643300</v>
      </c>
      <c r="L279" s="122"/>
      <c r="M279" s="123"/>
    </row>
    <row r="280" s="104" customFormat="1" ht="12.75" spans="1:13">
      <c r="A280" s="114">
        <v>274</v>
      </c>
      <c r="B280" s="117"/>
      <c r="C280" s="115" t="s">
        <v>221</v>
      </c>
      <c r="D280" s="118">
        <v>7570</v>
      </c>
      <c r="E280" s="114" t="s">
        <v>222</v>
      </c>
      <c r="F280" s="115" t="s">
        <v>223</v>
      </c>
      <c r="G280" s="132">
        <v>2013</v>
      </c>
      <c r="H280" s="119">
        <v>9995983.7</v>
      </c>
      <c r="I280" s="120">
        <v>11361000</v>
      </c>
      <c r="J280" s="121">
        <v>0.509890410958904</v>
      </c>
      <c r="K280" s="120">
        <v>5792900</v>
      </c>
      <c r="L280" s="122"/>
      <c r="M280" s="123"/>
    </row>
    <row r="281" s="104" customFormat="1" ht="12.75" spans="1:13">
      <c r="A281" s="114">
        <v>275</v>
      </c>
      <c r="B281" s="117"/>
      <c r="C281" s="115" t="s">
        <v>224</v>
      </c>
      <c r="D281" s="118">
        <v>5280</v>
      </c>
      <c r="E281" s="114" t="s">
        <v>225</v>
      </c>
      <c r="F281" s="115" t="s">
        <v>90</v>
      </c>
      <c r="G281" s="132">
        <v>2013</v>
      </c>
      <c r="H281" s="119">
        <v>3399852.59</v>
      </c>
      <c r="I281" s="120">
        <v>3864100</v>
      </c>
      <c r="J281" s="121">
        <v>0.509890410958904</v>
      </c>
      <c r="K281" s="120">
        <v>1970300</v>
      </c>
      <c r="L281" s="122"/>
      <c r="M281" s="123"/>
    </row>
    <row r="282" s="104" customFormat="1" ht="12.75" spans="1:13">
      <c r="A282" s="114">
        <v>276</v>
      </c>
      <c r="B282" s="117"/>
      <c r="C282" s="115" t="s">
        <v>226</v>
      </c>
      <c r="D282" s="118">
        <v>10890</v>
      </c>
      <c r="E282" s="114" t="s">
        <v>227</v>
      </c>
      <c r="F282" s="114" t="s">
        <v>90</v>
      </c>
      <c r="G282" s="132">
        <v>2014</v>
      </c>
      <c r="H282" s="119">
        <v>8183900</v>
      </c>
      <c r="I282" s="120">
        <v>9481900</v>
      </c>
      <c r="J282" s="121">
        <v>0.553223744292237</v>
      </c>
      <c r="K282" s="120">
        <v>5245600</v>
      </c>
      <c r="L282" s="122"/>
      <c r="M282" s="123"/>
    </row>
    <row r="283" s="104" customFormat="1" ht="12.75" spans="1:13">
      <c r="A283" s="114">
        <v>277</v>
      </c>
      <c r="B283" s="117"/>
      <c r="C283" s="115" t="s">
        <v>228</v>
      </c>
      <c r="D283" s="118">
        <v>8520</v>
      </c>
      <c r="E283" s="114" t="s">
        <v>229</v>
      </c>
      <c r="F283" s="114" t="s">
        <v>90</v>
      </c>
      <c r="G283" s="132">
        <v>2014</v>
      </c>
      <c r="H283" s="119">
        <v>4406624.81</v>
      </c>
      <c r="I283" s="120">
        <v>5105500</v>
      </c>
      <c r="J283" s="121">
        <v>0.553223744292237</v>
      </c>
      <c r="K283" s="120">
        <v>2824500</v>
      </c>
      <c r="L283" s="122"/>
      <c r="M283" s="123"/>
    </row>
    <row r="284" s="104" customFormat="1" ht="12.75" spans="1:13">
      <c r="A284" s="114">
        <v>278</v>
      </c>
      <c r="B284" s="117"/>
      <c r="C284" s="115" t="s">
        <v>230</v>
      </c>
      <c r="D284" s="118">
        <v>5070</v>
      </c>
      <c r="E284" s="114" t="s">
        <v>85</v>
      </c>
      <c r="F284" s="114" t="s">
        <v>90</v>
      </c>
      <c r="G284" s="114">
        <v>2014</v>
      </c>
      <c r="H284" s="124">
        <v>4546774.85</v>
      </c>
      <c r="I284" s="124">
        <v>5267900</v>
      </c>
      <c r="J284" s="125">
        <v>0.553223744292237</v>
      </c>
      <c r="K284" s="124">
        <v>2914300</v>
      </c>
      <c r="L284" s="133"/>
      <c r="M284" s="134"/>
    </row>
    <row r="285" s="104" customFormat="1" ht="12.75" spans="1:13">
      <c r="A285" s="114">
        <v>279</v>
      </c>
      <c r="B285" s="117"/>
      <c r="C285" s="115"/>
      <c r="D285" s="118">
        <v>432</v>
      </c>
      <c r="E285" s="114" t="s">
        <v>85</v>
      </c>
      <c r="F285" s="114" t="s">
        <v>86</v>
      </c>
      <c r="G285" s="114"/>
      <c r="H285" s="126"/>
      <c r="I285" s="126"/>
      <c r="J285" s="127"/>
      <c r="K285" s="126"/>
      <c r="L285" s="135"/>
      <c r="M285" s="136"/>
    </row>
    <row r="286" s="104" customFormat="1" ht="12.75" spans="1:13">
      <c r="A286" s="114">
        <v>280</v>
      </c>
      <c r="B286" s="117"/>
      <c r="C286" s="115"/>
      <c r="D286" s="118">
        <v>35</v>
      </c>
      <c r="E286" s="114" t="s">
        <v>91</v>
      </c>
      <c r="F286" s="114" t="s">
        <v>90</v>
      </c>
      <c r="G286" s="114"/>
      <c r="H286" s="128"/>
      <c r="I286" s="128"/>
      <c r="J286" s="129"/>
      <c r="K286" s="128"/>
      <c r="L286" s="137"/>
      <c r="M286" s="138"/>
    </row>
    <row r="287" s="104" customFormat="1" ht="24" spans="1:13">
      <c r="A287" s="114">
        <v>281</v>
      </c>
      <c r="B287" s="117"/>
      <c r="C287" s="115" t="s">
        <v>231</v>
      </c>
      <c r="D287" s="118">
        <v>30248</v>
      </c>
      <c r="E287" s="115" t="s">
        <v>232</v>
      </c>
      <c r="F287" s="115" t="s">
        <v>233</v>
      </c>
      <c r="G287" s="132">
        <v>2015</v>
      </c>
      <c r="H287" s="119">
        <v>14181465.853055</v>
      </c>
      <c r="I287" s="120">
        <v>17331000</v>
      </c>
      <c r="J287" s="121">
        <v>0.566557077625571</v>
      </c>
      <c r="K287" s="120">
        <v>9819000</v>
      </c>
      <c r="L287" s="122"/>
      <c r="M287" s="123"/>
    </row>
    <row r="288" s="104" customFormat="1" ht="24" spans="1:13">
      <c r="A288" s="114">
        <v>282</v>
      </c>
      <c r="B288" s="117"/>
      <c r="C288" s="115" t="s">
        <v>234</v>
      </c>
      <c r="D288" s="118">
        <v>6100.7</v>
      </c>
      <c r="E288" s="115" t="s">
        <v>235</v>
      </c>
      <c r="F288" s="115" t="s">
        <v>233</v>
      </c>
      <c r="G288" s="132">
        <v>2015</v>
      </c>
      <c r="H288" s="119">
        <v>3913054.47163152</v>
      </c>
      <c r="I288" s="120">
        <v>4782100</v>
      </c>
      <c r="J288" s="121">
        <v>0.566557077625571</v>
      </c>
      <c r="K288" s="120">
        <v>2709300</v>
      </c>
      <c r="L288" s="122"/>
      <c r="M288" s="123"/>
    </row>
    <row r="289" s="104" customFormat="1" ht="24" spans="1:13">
      <c r="A289" s="114">
        <v>283</v>
      </c>
      <c r="B289" s="117"/>
      <c r="C289" s="115" t="s">
        <v>236</v>
      </c>
      <c r="D289" s="118">
        <v>24091.9</v>
      </c>
      <c r="E289" s="115" t="s">
        <v>237</v>
      </c>
      <c r="F289" s="115" t="s">
        <v>233</v>
      </c>
      <c r="G289" s="132">
        <v>2015</v>
      </c>
      <c r="H289" s="119">
        <v>7568305.73449042</v>
      </c>
      <c r="I289" s="120">
        <v>9249100</v>
      </c>
      <c r="J289" s="121">
        <v>0.566557077625571</v>
      </c>
      <c r="K289" s="120">
        <v>5240100</v>
      </c>
      <c r="L289" s="122"/>
      <c r="M289" s="123"/>
    </row>
    <row r="290" s="104" customFormat="1" ht="24" spans="1:13">
      <c r="A290" s="114">
        <v>284</v>
      </c>
      <c r="B290" s="117"/>
      <c r="C290" s="115" t="s">
        <v>238</v>
      </c>
      <c r="D290" s="118">
        <v>15767</v>
      </c>
      <c r="E290" s="115" t="s">
        <v>239</v>
      </c>
      <c r="F290" s="115" t="s">
        <v>233</v>
      </c>
      <c r="G290" s="132">
        <v>2015</v>
      </c>
      <c r="H290" s="119">
        <v>10073250.3578797</v>
      </c>
      <c r="I290" s="120">
        <v>12310400</v>
      </c>
      <c r="J290" s="121">
        <v>0.566557077625571</v>
      </c>
      <c r="K290" s="120">
        <v>6974500</v>
      </c>
      <c r="L290" s="122"/>
      <c r="M290" s="123"/>
    </row>
    <row r="291" s="104" customFormat="1" ht="24" spans="1:13">
      <c r="A291" s="114">
        <v>285</v>
      </c>
      <c r="B291" s="117"/>
      <c r="C291" s="115" t="s">
        <v>240</v>
      </c>
      <c r="D291" s="130">
        <v>14115.5</v>
      </c>
      <c r="E291" s="115" t="s">
        <v>241</v>
      </c>
      <c r="F291" s="115" t="s">
        <v>233</v>
      </c>
      <c r="G291" s="132">
        <v>2015</v>
      </c>
      <c r="H291" s="119">
        <v>5403906.41897324</v>
      </c>
      <c r="I291" s="120">
        <v>6604100</v>
      </c>
      <c r="J291" s="121">
        <v>0.566557077625571</v>
      </c>
      <c r="K291" s="120">
        <v>3741600</v>
      </c>
      <c r="L291" s="122"/>
      <c r="M291" s="123"/>
    </row>
    <row r="292" s="104" customFormat="1" ht="24" spans="1:13">
      <c r="A292" s="114">
        <v>286</v>
      </c>
      <c r="B292" s="117"/>
      <c r="C292" s="115" t="s">
        <v>242</v>
      </c>
      <c r="D292" s="130">
        <v>12862.3</v>
      </c>
      <c r="E292" s="115" t="s">
        <v>95</v>
      </c>
      <c r="F292" s="115" t="s">
        <v>233</v>
      </c>
      <c r="G292" s="132">
        <v>2015</v>
      </c>
      <c r="H292" s="119">
        <v>5430321.86848872</v>
      </c>
      <c r="I292" s="120">
        <v>6636300</v>
      </c>
      <c r="J292" s="121">
        <v>0.566557077625571</v>
      </c>
      <c r="K292" s="120">
        <v>3759800</v>
      </c>
      <c r="L292" s="122"/>
      <c r="M292" s="123"/>
    </row>
    <row r="293" s="104" customFormat="1" ht="24" spans="1:13">
      <c r="A293" s="114">
        <v>287</v>
      </c>
      <c r="B293" s="117"/>
      <c r="C293" s="115" t="s">
        <v>243</v>
      </c>
      <c r="D293" s="130">
        <v>20239.4</v>
      </c>
      <c r="E293" s="115" t="s">
        <v>244</v>
      </c>
      <c r="F293" s="115" t="s">
        <v>233</v>
      </c>
      <c r="G293" s="132">
        <v>2015</v>
      </c>
      <c r="H293" s="119">
        <v>8958143.10434302</v>
      </c>
      <c r="I293" s="120">
        <v>10947600</v>
      </c>
      <c r="J293" s="121">
        <v>0.566557077625571</v>
      </c>
      <c r="K293" s="120">
        <v>6202400</v>
      </c>
      <c r="L293" s="122"/>
      <c r="M293" s="123"/>
    </row>
    <row r="294" s="104" customFormat="1" ht="24" spans="1:13">
      <c r="A294" s="114">
        <v>288</v>
      </c>
      <c r="B294" s="117"/>
      <c r="C294" s="115" t="s">
        <v>245</v>
      </c>
      <c r="D294" s="130">
        <v>7128</v>
      </c>
      <c r="E294" s="115" t="s">
        <v>95</v>
      </c>
      <c r="F294" s="115" t="s">
        <v>233</v>
      </c>
      <c r="G294" s="132">
        <v>2015</v>
      </c>
      <c r="H294" s="119">
        <v>3432426.9508032</v>
      </c>
      <c r="I294" s="120">
        <v>4194800</v>
      </c>
      <c r="J294" s="121">
        <v>0.566557077625571</v>
      </c>
      <c r="K294" s="120">
        <v>2376600</v>
      </c>
      <c r="L294" s="122"/>
      <c r="M294" s="123"/>
    </row>
    <row r="295" s="104" customFormat="1" ht="24" spans="1:13">
      <c r="A295" s="114">
        <v>289</v>
      </c>
      <c r="B295" s="117"/>
      <c r="C295" s="115" t="s">
        <v>246</v>
      </c>
      <c r="D295" s="130">
        <v>3756</v>
      </c>
      <c r="E295" s="115" t="s">
        <v>235</v>
      </c>
      <c r="F295" s="115" t="s">
        <v>233</v>
      </c>
      <c r="G295" s="132">
        <v>2015</v>
      </c>
      <c r="H295" s="119">
        <v>7605954.63848626</v>
      </c>
      <c r="I295" s="120">
        <v>9295100</v>
      </c>
      <c r="J295" s="121">
        <v>0.566557077625571</v>
      </c>
      <c r="K295" s="120">
        <v>5266200</v>
      </c>
      <c r="L295" s="122"/>
      <c r="M295" s="123"/>
    </row>
    <row r="296" s="104" customFormat="1" ht="24" spans="1:13">
      <c r="A296" s="114">
        <v>290</v>
      </c>
      <c r="B296" s="117"/>
      <c r="C296" s="115" t="s">
        <v>247</v>
      </c>
      <c r="D296" s="130">
        <v>3650.9</v>
      </c>
      <c r="E296" s="115" t="s">
        <v>118</v>
      </c>
      <c r="F296" s="115" t="s">
        <v>233</v>
      </c>
      <c r="G296" s="132">
        <v>2015</v>
      </c>
      <c r="H296" s="119">
        <v>11846633.5484579</v>
      </c>
      <c r="I296" s="120">
        <v>14477700</v>
      </c>
      <c r="J296" s="121">
        <v>0.566557077625571</v>
      </c>
      <c r="K296" s="120">
        <v>8202400</v>
      </c>
      <c r="L296" s="122"/>
      <c r="M296" s="123"/>
    </row>
    <row r="297" s="104" customFormat="1" ht="24" spans="1:13">
      <c r="A297" s="114">
        <v>291</v>
      </c>
      <c r="B297" s="117"/>
      <c r="C297" s="115" t="s">
        <v>248</v>
      </c>
      <c r="D297" s="130">
        <v>1328.2</v>
      </c>
      <c r="E297" s="115" t="s">
        <v>108</v>
      </c>
      <c r="F297" s="115" t="s">
        <v>233</v>
      </c>
      <c r="G297" s="132">
        <v>2015</v>
      </c>
      <c r="H297" s="119">
        <v>1828567.91025624</v>
      </c>
      <c r="I297" s="120">
        <v>2234700</v>
      </c>
      <c r="J297" s="121">
        <v>0.566557077625571</v>
      </c>
      <c r="K297" s="120">
        <v>1266100</v>
      </c>
      <c r="L297" s="122"/>
      <c r="M297" s="123"/>
    </row>
    <row r="298" s="104" customFormat="1" ht="24" spans="1:13">
      <c r="A298" s="114">
        <v>292</v>
      </c>
      <c r="B298" s="117"/>
      <c r="C298" s="115" t="s">
        <v>249</v>
      </c>
      <c r="D298" s="130">
        <v>1367</v>
      </c>
      <c r="E298" s="115" t="s">
        <v>108</v>
      </c>
      <c r="F298" s="115" t="s">
        <v>233</v>
      </c>
      <c r="G298" s="132">
        <v>2015</v>
      </c>
      <c r="H298" s="119">
        <v>1353223.1633024</v>
      </c>
      <c r="I298" s="120">
        <v>1653800</v>
      </c>
      <c r="J298" s="121">
        <v>0.566557077625571</v>
      </c>
      <c r="K298" s="120">
        <v>937000</v>
      </c>
      <c r="L298" s="122"/>
      <c r="M298" s="123"/>
    </row>
    <row r="299" s="104" customFormat="1" ht="24" spans="1:13">
      <c r="A299" s="114">
        <v>293</v>
      </c>
      <c r="B299" s="117"/>
      <c r="C299" s="115" t="s">
        <v>250</v>
      </c>
      <c r="D299" s="130">
        <v>7125</v>
      </c>
      <c r="E299" s="115" t="s">
        <v>108</v>
      </c>
      <c r="F299" s="115" t="s">
        <v>233</v>
      </c>
      <c r="G299" s="132">
        <v>2015</v>
      </c>
      <c r="H299" s="119">
        <v>1747142.0505971</v>
      </c>
      <c r="I299" s="120">
        <v>2135200</v>
      </c>
      <c r="J299" s="121">
        <v>0.566557077625571</v>
      </c>
      <c r="K299" s="120">
        <v>1209700</v>
      </c>
      <c r="L299" s="122"/>
      <c r="M299" s="123"/>
    </row>
    <row r="300" s="104" customFormat="1" ht="24" spans="1:13">
      <c r="A300" s="114">
        <v>294</v>
      </c>
      <c r="B300" s="117"/>
      <c r="C300" s="115" t="s">
        <v>251</v>
      </c>
      <c r="D300" s="130">
        <v>1162.8</v>
      </c>
      <c r="E300" s="115" t="s">
        <v>108</v>
      </c>
      <c r="F300" s="115" t="s">
        <v>233</v>
      </c>
      <c r="G300" s="132">
        <v>2015</v>
      </c>
      <c r="H300" s="119">
        <v>1280823.10071216</v>
      </c>
      <c r="I300" s="120">
        <v>1565300</v>
      </c>
      <c r="J300" s="121">
        <v>0.566557077625571</v>
      </c>
      <c r="K300" s="120">
        <v>886800</v>
      </c>
      <c r="L300" s="122"/>
      <c r="M300" s="123"/>
    </row>
    <row r="301" s="104" customFormat="1" ht="60" spans="1:13">
      <c r="A301" s="114">
        <v>295</v>
      </c>
      <c r="B301" s="117"/>
      <c r="C301" s="115" t="s">
        <v>252</v>
      </c>
      <c r="D301" s="130">
        <v>10456.2</v>
      </c>
      <c r="E301" s="115" t="s">
        <v>253</v>
      </c>
      <c r="F301" s="115" t="s">
        <v>233</v>
      </c>
      <c r="G301" s="132">
        <v>2015</v>
      </c>
      <c r="H301" s="119">
        <v>25825893.4285231</v>
      </c>
      <c r="I301" s="120">
        <v>31561500</v>
      </c>
      <c r="J301" s="121">
        <v>0.566557077625571</v>
      </c>
      <c r="K301" s="120">
        <v>17881400</v>
      </c>
      <c r="L301" s="122"/>
      <c r="M301" s="123"/>
    </row>
    <row r="302" s="104" customFormat="1" ht="12.75" spans="1:13">
      <c r="A302" s="114">
        <v>296</v>
      </c>
      <c r="B302" s="117" t="s">
        <v>218</v>
      </c>
      <c r="C302" s="115" t="s">
        <v>254</v>
      </c>
      <c r="D302" s="118">
        <v>764</v>
      </c>
      <c r="E302" s="114" t="s">
        <v>85</v>
      </c>
      <c r="F302" s="114" t="s">
        <v>90</v>
      </c>
      <c r="G302" s="114">
        <v>2015</v>
      </c>
      <c r="H302" s="118">
        <v>552353.341641791</v>
      </c>
      <c r="I302" s="124">
        <v>675100</v>
      </c>
      <c r="J302" s="125">
        <v>0.566557077625571</v>
      </c>
      <c r="K302" s="124">
        <v>382500</v>
      </c>
      <c r="L302" s="122"/>
      <c r="M302" s="123"/>
    </row>
    <row r="303" s="104" customFormat="1" ht="12.75" spans="1:13">
      <c r="A303" s="114">
        <v>297</v>
      </c>
      <c r="B303" s="117"/>
      <c r="C303" s="115"/>
      <c r="D303" s="118">
        <v>47</v>
      </c>
      <c r="E303" s="114" t="s">
        <v>255</v>
      </c>
      <c r="F303" s="114" t="s">
        <v>90</v>
      </c>
      <c r="G303" s="114"/>
      <c r="H303" s="118"/>
      <c r="I303" s="126"/>
      <c r="J303" s="127"/>
      <c r="K303" s="126"/>
      <c r="L303" s="122"/>
      <c r="M303" s="123"/>
    </row>
    <row r="304" s="104" customFormat="1" ht="12.75" spans="1:13">
      <c r="A304" s="114">
        <v>298</v>
      </c>
      <c r="B304" s="117"/>
      <c r="C304" s="115"/>
      <c r="D304" s="118">
        <v>16</v>
      </c>
      <c r="E304" s="114" t="s">
        <v>91</v>
      </c>
      <c r="F304" s="114" t="s">
        <v>90</v>
      </c>
      <c r="G304" s="114"/>
      <c r="H304" s="118"/>
      <c r="I304" s="128"/>
      <c r="J304" s="129"/>
      <c r="K304" s="128"/>
      <c r="L304" s="122"/>
      <c r="M304" s="123"/>
    </row>
    <row r="305" s="104" customFormat="1" ht="12.75" spans="1:13">
      <c r="A305" s="114">
        <v>299</v>
      </c>
      <c r="B305" s="117" t="s">
        <v>256</v>
      </c>
      <c r="C305" s="115" t="s">
        <v>257</v>
      </c>
      <c r="D305" s="118">
        <v>216</v>
      </c>
      <c r="E305" s="114" t="s">
        <v>85</v>
      </c>
      <c r="F305" s="114" t="s">
        <v>90</v>
      </c>
      <c r="G305" s="114">
        <v>2021</v>
      </c>
      <c r="H305" s="119">
        <v>164544.91</v>
      </c>
      <c r="I305" s="120">
        <v>175200</v>
      </c>
      <c r="J305" s="121">
        <v>0.766630136986301</v>
      </c>
      <c r="K305" s="120">
        <v>134300</v>
      </c>
      <c r="L305" s="122"/>
      <c r="M305" s="123"/>
    </row>
    <row r="306" s="104" customFormat="1" ht="12.75" spans="1:13">
      <c r="A306" s="114">
        <v>300</v>
      </c>
      <c r="B306" s="117"/>
      <c r="C306" s="115" t="s">
        <v>258</v>
      </c>
      <c r="D306" s="118">
        <v>22</v>
      </c>
      <c r="E306" s="114" t="s">
        <v>95</v>
      </c>
      <c r="F306" s="114" t="s">
        <v>107</v>
      </c>
      <c r="G306" s="114">
        <v>2023</v>
      </c>
      <c r="H306" s="118">
        <v>500719.95</v>
      </c>
      <c r="I306" s="124">
        <v>527900</v>
      </c>
      <c r="J306" s="125">
        <v>0.853296803652968</v>
      </c>
      <c r="K306" s="124">
        <v>450500</v>
      </c>
      <c r="L306" s="122"/>
      <c r="M306" s="123"/>
    </row>
    <row r="307" s="104" customFormat="1" ht="12.75" spans="1:13">
      <c r="A307" s="114">
        <v>301</v>
      </c>
      <c r="B307" s="117"/>
      <c r="C307" s="115"/>
      <c r="D307" s="118">
        <v>442</v>
      </c>
      <c r="E307" s="114" t="s">
        <v>85</v>
      </c>
      <c r="F307" s="114" t="s">
        <v>90</v>
      </c>
      <c r="G307" s="114"/>
      <c r="H307" s="118"/>
      <c r="I307" s="126"/>
      <c r="J307" s="127"/>
      <c r="K307" s="126"/>
      <c r="L307" s="122"/>
      <c r="M307" s="123"/>
    </row>
    <row r="308" s="104" customFormat="1" ht="12.75" spans="1:13">
      <c r="A308" s="114">
        <v>302</v>
      </c>
      <c r="B308" s="117"/>
      <c r="C308" s="115"/>
      <c r="D308" s="118">
        <v>24</v>
      </c>
      <c r="E308" s="114" t="s">
        <v>99</v>
      </c>
      <c r="F308" s="114" t="s">
        <v>90</v>
      </c>
      <c r="G308" s="114"/>
      <c r="H308" s="118"/>
      <c r="I308" s="128"/>
      <c r="J308" s="129"/>
      <c r="K308" s="128"/>
      <c r="L308" s="122"/>
      <c r="M308" s="123"/>
    </row>
    <row r="309" s="104" customFormat="1" ht="12.75" spans="1:13">
      <c r="A309" s="114">
        <v>303</v>
      </c>
      <c r="B309" s="117"/>
      <c r="C309" s="115" t="s">
        <v>259</v>
      </c>
      <c r="D309" s="118">
        <v>30</v>
      </c>
      <c r="E309" s="114" t="s">
        <v>99</v>
      </c>
      <c r="F309" s="114" t="s">
        <v>90</v>
      </c>
      <c r="G309" s="114">
        <v>2022</v>
      </c>
      <c r="H309" s="118">
        <v>215004.92</v>
      </c>
      <c r="I309" s="124">
        <v>219800</v>
      </c>
      <c r="J309" s="125">
        <v>0.809963470319635</v>
      </c>
      <c r="K309" s="124">
        <v>178000</v>
      </c>
      <c r="L309" s="122"/>
      <c r="M309" s="123"/>
    </row>
    <row r="310" s="104" customFormat="1" ht="12.75" spans="1:13">
      <c r="A310" s="114">
        <v>304</v>
      </c>
      <c r="B310" s="117"/>
      <c r="C310" s="115"/>
      <c r="D310" s="118">
        <v>6</v>
      </c>
      <c r="E310" s="114" t="s">
        <v>103</v>
      </c>
      <c r="F310" s="114" t="s">
        <v>90</v>
      </c>
      <c r="G310" s="114"/>
      <c r="H310" s="118"/>
      <c r="I310" s="126"/>
      <c r="J310" s="127"/>
      <c r="K310" s="126"/>
      <c r="L310" s="122"/>
      <c r="M310" s="123"/>
    </row>
    <row r="311" s="104" customFormat="1" ht="12.75" spans="1:13">
      <c r="A311" s="114">
        <v>305</v>
      </c>
      <c r="B311" s="117"/>
      <c r="C311" s="115"/>
      <c r="D311" s="118">
        <v>72</v>
      </c>
      <c r="E311" s="114" t="s">
        <v>91</v>
      </c>
      <c r="F311" s="114" t="s">
        <v>90</v>
      </c>
      <c r="G311" s="114"/>
      <c r="H311" s="118"/>
      <c r="I311" s="126"/>
      <c r="J311" s="127"/>
      <c r="K311" s="126"/>
      <c r="L311" s="122"/>
      <c r="M311" s="123"/>
    </row>
    <row r="312" s="104" customFormat="1" ht="12.75" spans="1:13">
      <c r="A312" s="114">
        <v>306</v>
      </c>
      <c r="B312" s="117"/>
      <c r="C312" s="115"/>
      <c r="D312" s="118">
        <v>624</v>
      </c>
      <c r="E312" s="114" t="s">
        <v>100</v>
      </c>
      <c r="F312" s="114" t="s">
        <v>90</v>
      </c>
      <c r="G312" s="114"/>
      <c r="H312" s="118"/>
      <c r="I312" s="126"/>
      <c r="J312" s="127"/>
      <c r="K312" s="126"/>
      <c r="L312" s="122"/>
      <c r="M312" s="123"/>
    </row>
    <row r="313" s="104" customFormat="1" ht="12.75" spans="1:13">
      <c r="A313" s="114">
        <v>307</v>
      </c>
      <c r="B313" s="117"/>
      <c r="C313" s="115"/>
      <c r="D313" s="118">
        <v>6</v>
      </c>
      <c r="E313" s="114" t="s">
        <v>260</v>
      </c>
      <c r="F313" s="114" t="s">
        <v>90</v>
      </c>
      <c r="G313" s="114"/>
      <c r="H313" s="118"/>
      <c r="I313" s="126"/>
      <c r="J313" s="127"/>
      <c r="K313" s="126"/>
      <c r="L313" s="122"/>
      <c r="M313" s="123"/>
    </row>
    <row r="314" s="104" customFormat="1" ht="12.75" spans="1:13">
      <c r="A314" s="114">
        <v>308</v>
      </c>
      <c r="B314" s="117"/>
      <c r="C314" s="115"/>
      <c r="D314" s="118">
        <v>138</v>
      </c>
      <c r="E314" s="114" t="s">
        <v>144</v>
      </c>
      <c r="F314" s="114" t="s">
        <v>90</v>
      </c>
      <c r="G314" s="114"/>
      <c r="H314" s="118"/>
      <c r="I314" s="126"/>
      <c r="J314" s="127"/>
      <c r="K314" s="126"/>
      <c r="L314" s="122"/>
      <c r="M314" s="123"/>
    </row>
    <row r="315" s="104" customFormat="1" ht="12.75" spans="1:13">
      <c r="A315" s="114">
        <v>309</v>
      </c>
      <c r="B315" s="117"/>
      <c r="C315" s="115"/>
      <c r="D315" s="118">
        <v>168</v>
      </c>
      <c r="E315" s="114" t="s">
        <v>102</v>
      </c>
      <c r="F315" s="114" t="s">
        <v>90</v>
      </c>
      <c r="G315" s="114"/>
      <c r="H315" s="118"/>
      <c r="I315" s="128"/>
      <c r="J315" s="129"/>
      <c r="K315" s="128"/>
      <c r="L315" s="122"/>
      <c r="M315" s="123"/>
    </row>
    <row r="316" s="104" customFormat="1" ht="12.75" spans="1:13">
      <c r="A316" s="114">
        <v>310</v>
      </c>
      <c r="B316" s="117"/>
      <c r="C316" s="115" t="s">
        <v>261</v>
      </c>
      <c r="D316" s="118">
        <v>13</v>
      </c>
      <c r="E316" s="114" t="s">
        <v>91</v>
      </c>
      <c r="F316" s="114" t="s">
        <v>90</v>
      </c>
      <c r="G316" s="114">
        <v>2022</v>
      </c>
      <c r="H316" s="118">
        <v>90531.09</v>
      </c>
      <c r="I316" s="124">
        <v>92500</v>
      </c>
      <c r="J316" s="125">
        <v>0.809963470319635</v>
      </c>
      <c r="K316" s="124">
        <v>74900</v>
      </c>
      <c r="L316" s="122"/>
      <c r="M316" s="123"/>
    </row>
    <row r="317" s="104" customFormat="1" ht="12.75" spans="1:13">
      <c r="A317" s="114">
        <v>311</v>
      </c>
      <c r="B317" s="117"/>
      <c r="C317" s="115"/>
      <c r="D317" s="118">
        <v>304</v>
      </c>
      <c r="E317" s="114" t="s">
        <v>100</v>
      </c>
      <c r="F317" s="114" t="s">
        <v>90</v>
      </c>
      <c r="G317" s="114"/>
      <c r="H317" s="118"/>
      <c r="I317" s="126"/>
      <c r="J317" s="127"/>
      <c r="K317" s="126"/>
      <c r="L317" s="122"/>
      <c r="M317" s="123"/>
    </row>
    <row r="318" s="104" customFormat="1" ht="12.75" spans="1:13">
      <c r="A318" s="114">
        <v>312</v>
      </c>
      <c r="B318" s="117"/>
      <c r="C318" s="115"/>
      <c r="D318" s="118">
        <v>27</v>
      </c>
      <c r="E318" s="114" t="s">
        <v>144</v>
      </c>
      <c r="F318" s="114" t="s">
        <v>90</v>
      </c>
      <c r="G318" s="114"/>
      <c r="H318" s="118"/>
      <c r="I318" s="126"/>
      <c r="J318" s="127"/>
      <c r="K318" s="126"/>
      <c r="L318" s="122"/>
      <c r="M318" s="123"/>
    </row>
    <row r="319" s="104" customFormat="1" ht="12.75" spans="1:13">
      <c r="A319" s="114">
        <v>313</v>
      </c>
      <c r="B319" s="117"/>
      <c r="C319" s="115"/>
      <c r="D319" s="118">
        <v>29</v>
      </c>
      <c r="E319" s="114" t="s">
        <v>102</v>
      </c>
      <c r="F319" s="114" t="s">
        <v>90</v>
      </c>
      <c r="G319" s="114"/>
      <c r="H319" s="118"/>
      <c r="I319" s="128"/>
      <c r="J319" s="129"/>
      <c r="K319" s="128"/>
      <c r="L319" s="122"/>
      <c r="M319" s="123"/>
    </row>
    <row r="320" s="104" customFormat="1" ht="12.75" spans="1:13">
      <c r="A320" s="114">
        <v>314</v>
      </c>
      <c r="B320" s="117"/>
      <c r="C320" s="115" t="s">
        <v>262</v>
      </c>
      <c r="D320" s="118">
        <v>187</v>
      </c>
      <c r="E320" s="114" t="s">
        <v>255</v>
      </c>
      <c r="F320" s="114" t="s">
        <v>90</v>
      </c>
      <c r="G320" s="114">
        <v>2022</v>
      </c>
      <c r="H320" s="118">
        <v>148437.57</v>
      </c>
      <c r="I320" s="124">
        <v>151700</v>
      </c>
      <c r="J320" s="125">
        <v>0.809963470319635</v>
      </c>
      <c r="K320" s="124">
        <v>122900</v>
      </c>
      <c r="L320" s="122"/>
      <c r="M320" s="123"/>
    </row>
    <row r="321" s="104" customFormat="1" ht="12.75" spans="1:13">
      <c r="A321" s="114">
        <v>315</v>
      </c>
      <c r="B321" s="117"/>
      <c r="C321" s="115"/>
      <c r="D321" s="118">
        <v>30</v>
      </c>
      <c r="E321" s="114" t="s">
        <v>103</v>
      </c>
      <c r="F321" s="114" t="s">
        <v>90</v>
      </c>
      <c r="G321" s="114"/>
      <c r="H321" s="118"/>
      <c r="I321" s="128"/>
      <c r="J321" s="129"/>
      <c r="K321" s="128"/>
      <c r="L321" s="122"/>
      <c r="M321" s="123"/>
    </row>
    <row r="322" s="104" customFormat="1" ht="12.75" spans="1:13">
      <c r="A322" s="114">
        <v>316</v>
      </c>
      <c r="B322" s="117"/>
      <c r="C322" s="115" t="s">
        <v>263</v>
      </c>
      <c r="D322" s="118">
        <v>239</v>
      </c>
      <c r="E322" s="114" t="s">
        <v>99</v>
      </c>
      <c r="F322" s="114" t="s">
        <v>90</v>
      </c>
      <c r="G322" s="114">
        <v>2022</v>
      </c>
      <c r="H322" s="118">
        <v>158431.25</v>
      </c>
      <c r="I322" s="124">
        <v>162000</v>
      </c>
      <c r="J322" s="125">
        <v>0.809963470319635</v>
      </c>
      <c r="K322" s="124">
        <v>131200</v>
      </c>
      <c r="L322" s="122"/>
      <c r="M322" s="123"/>
    </row>
    <row r="323" s="104" customFormat="1" ht="12.75" spans="1:13">
      <c r="A323" s="114">
        <v>317</v>
      </c>
      <c r="B323" s="117"/>
      <c r="C323" s="115"/>
      <c r="D323" s="118">
        <v>9</v>
      </c>
      <c r="E323" s="114" t="s">
        <v>103</v>
      </c>
      <c r="F323" s="114" t="s">
        <v>90</v>
      </c>
      <c r="G323" s="114"/>
      <c r="H323" s="118"/>
      <c r="I323" s="126"/>
      <c r="J323" s="127"/>
      <c r="K323" s="126"/>
      <c r="L323" s="122"/>
      <c r="M323" s="123"/>
    </row>
    <row r="324" s="104" customFormat="1" ht="12.75" spans="1:13">
      <c r="A324" s="114">
        <v>318</v>
      </c>
      <c r="B324" s="117"/>
      <c r="C324" s="115"/>
      <c r="D324" s="118">
        <v>13</v>
      </c>
      <c r="E324" s="114" t="s">
        <v>91</v>
      </c>
      <c r="F324" s="114" t="s">
        <v>90</v>
      </c>
      <c r="G324" s="114"/>
      <c r="H324" s="118"/>
      <c r="I324" s="126"/>
      <c r="J324" s="127"/>
      <c r="K324" s="126"/>
      <c r="L324" s="122"/>
      <c r="M324" s="123"/>
    </row>
    <row r="325" s="104" customFormat="1" ht="12.75" spans="1:13">
      <c r="A325" s="114">
        <v>319</v>
      </c>
      <c r="B325" s="117"/>
      <c r="C325" s="115"/>
      <c r="D325" s="118">
        <v>6</v>
      </c>
      <c r="E325" s="114" t="s">
        <v>260</v>
      </c>
      <c r="F325" s="114" t="s">
        <v>90</v>
      </c>
      <c r="G325" s="114"/>
      <c r="H325" s="118"/>
      <c r="I325" s="128"/>
      <c r="J325" s="129"/>
      <c r="K325" s="128"/>
      <c r="L325" s="122"/>
      <c r="M325" s="123"/>
    </row>
    <row r="326" s="104" customFormat="1" ht="12.75" spans="1:13">
      <c r="A326" s="114">
        <v>320</v>
      </c>
      <c r="B326" s="117"/>
      <c r="C326" s="115" t="s">
        <v>264</v>
      </c>
      <c r="D326" s="118">
        <v>96</v>
      </c>
      <c r="E326" s="114" t="s">
        <v>103</v>
      </c>
      <c r="F326" s="114" t="s">
        <v>90</v>
      </c>
      <c r="G326" s="114">
        <v>2022</v>
      </c>
      <c r="H326" s="118">
        <v>18000</v>
      </c>
      <c r="I326" s="124">
        <v>18400</v>
      </c>
      <c r="J326" s="125">
        <v>0.809963470319635</v>
      </c>
      <c r="K326" s="124">
        <v>14900</v>
      </c>
      <c r="L326" s="122"/>
      <c r="M326" s="123"/>
    </row>
    <row r="327" s="104" customFormat="1" ht="12.75" spans="1:13">
      <c r="A327" s="114">
        <v>321</v>
      </c>
      <c r="B327" s="117"/>
      <c r="C327" s="115"/>
      <c r="D327" s="118">
        <v>18</v>
      </c>
      <c r="E327" s="114" t="s">
        <v>91</v>
      </c>
      <c r="F327" s="114" t="s">
        <v>90</v>
      </c>
      <c r="G327" s="114"/>
      <c r="H327" s="118"/>
      <c r="I327" s="126"/>
      <c r="J327" s="127"/>
      <c r="K327" s="126"/>
      <c r="L327" s="122"/>
      <c r="M327" s="123"/>
    </row>
    <row r="328" s="104" customFormat="1" ht="12.75" spans="1:13">
      <c r="A328" s="114">
        <v>322</v>
      </c>
      <c r="B328" s="117"/>
      <c r="C328" s="115"/>
      <c r="D328" s="118">
        <v>26</v>
      </c>
      <c r="E328" s="114" t="s">
        <v>100</v>
      </c>
      <c r="F328" s="114" t="s">
        <v>90</v>
      </c>
      <c r="G328" s="114"/>
      <c r="H328" s="118"/>
      <c r="I328" s="126"/>
      <c r="J328" s="127"/>
      <c r="K328" s="126"/>
      <c r="L328" s="122"/>
      <c r="M328" s="123"/>
    </row>
    <row r="329" s="104" customFormat="1" ht="12.75" spans="1:13">
      <c r="A329" s="114">
        <v>323</v>
      </c>
      <c r="B329" s="117"/>
      <c r="C329" s="115"/>
      <c r="D329" s="118">
        <v>64</v>
      </c>
      <c r="E329" s="114" t="s">
        <v>144</v>
      </c>
      <c r="F329" s="114" t="s">
        <v>90</v>
      </c>
      <c r="G329" s="114"/>
      <c r="H329" s="118"/>
      <c r="I329" s="126"/>
      <c r="J329" s="127"/>
      <c r="K329" s="126"/>
      <c r="L329" s="122"/>
      <c r="M329" s="123"/>
    </row>
    <row r="330" s="104" customFormat="1" ht="12.75" spans="1:13">
      <c r="A330" s="114">
        <v>324</v>
      </c>
      <c r="B330" s="117"/>
      <c r="C330" s="115"/>
      <c r="D330" s="118">
        <v>12</v>
      </c>
      <c r="E330" s="114" t="s">
        <v>102</v>
      </c>
      <c r="F330" s="114" t="s">
        <v>90</v>
      </c>
      <c r="G330" s="114"/>
      <c r="H330" s="118"/>
      <c r="I330" s="128"/>
      <c r="J330" s="129"/>
      <c r="K330" s="128"/>
      <c r="L330" s="122"/>
      <c r="M330" s="123"/>
    </row>
    <row r="331" s="104" customFormat="1" ht="12.75" spans="1:13">
      <c r="A331" s="114">
        <v>325</v>
      </c>
      <c r="B331" s="117"/>
      <c r="C331" s="115" t="s">
        <v>265</v>
      </c>
      <c r="D331" s="118">
        <v>465.8</v>
      </c>
      <c r="E331" s="114" t="s">
        <v>99</v>
      </c>
      <c r="F331" s="114" t="s">
        <v>90</v>
      </c>
      <c r="G331" s="114">
        <v>2022</v>
      </c>
      <c r="H331" s="118">
        <v>403955.5</v>
      </c>
      <c r="I331" s="124">
        <v>413100</v>
      </c>
      <c r="J331" s="125">
        <v>0.809963470319635</v>
      </c>
      <c r="K331" s="124">
        <v>334600</v>
      </c>
      <c r="L331" s="122"/>
      <c r="M331" s="123"/>
    </row>
    <row r="332" s="104" customFormat="1" ht="12.75" spans="1:13">
      <c r="A332" s="114">
        <v>326</v>
      </c>
      <c r="B332" s="117"/>
      <c r="C332" s="115"/>
      <c r="D332" s="118">
        <v>15</v>
      </c>
      <c r="E332" s="114" t="s">
        <v>91</v>
      </c>
      <c r="F332" s="114" t="s">
        <v>90</v>
      </c>
      <c r="G332" s="114"/>
      <c r="H332" s="118"/>
      <c r="I332" s="128"/>
      <c r="J332" s="129"/>
      <c r="K332" s="128"/>
      <c r="L332" s="122"/>
      <c r="M332" s="123"/>
    </row>
    <row r="333" s="104" customFormat="1" ht="12.75" spans="1:13">
      <c r="A333" s="114">
        <v>327</v>
      </c>
      <c r="B333" s="117" t="s">
        <v>266</v>
      </c>
      <c r="C333" s="115" t="s">
        <v>267</v>
      </c>
      <c r="D333" s="118">
        <v>139</v>
      </c>
      <c r="E333" s="114" t="s">
        <v>99</v>
      </c>
      <c r="F333" s="114" t="s">
        <v>90</v>
      </c>
      <c r="G333" s="132">
        <v>2023</v>
      </c>
      <c r="H333" s="119">
        <v>63478.2459211865</v>
      </c>
      <c r="I333" s="120">
        <v>66800</v>
      </c>
      <c r="J333" s="121">
        <v>0.853296803652968</v>
      </c>
      <c r="K333" s="120">
        <v>57000</v>
      </c>
      <c r="L333" s="122"/>
      <c r="M333" s="123"/>
    </row>
    <row r="334" s="104" customFormat="1" ht="24" spans="1:13">
      <c r="A334" s="114">
        <v>328</v>
      </c>
      <c r="B334" s="117"/>
      <c r="C334" s="115" t="s">
        <v>268</v>
      </c>
      <c r="D334" s="118">
        <v>694</v>
      </c>
      <c r="E334" s="114" t="s">
        <v>85</v>
      </c>
      <c r="F334" s="114" t="s">
        <v>90</v>
      </c>
      <c r="G334" s="132">
        <v>2023</v>
      </c>
      <c r="H334" s="119">
        <v>469767.357014925</v>
      </c>
      <c r="I334" s="118">
        <v>495200</v>
      </c>
      <c r="J334" s="121">
        <v>0.853296803652968</v>
      </c>
      <c r="K334" s="118">
        <v>422600</v>
      </c>
      <c r="L334" s="122"/>
      <c r="M334" s="123"/>
    </row>
    <row r="335" s="104" customFormat="1" ht="24" spans="1:13">
      <c r="A335" s="114">
        <v>329</v>
      </c>
      <c r="B335" s="117"/>
      <c r="C335" s="115" t="s">
        <v>269</v>
      </c>
      <c r="D335" s="118">
        <v>687.7</v>
      </c>
      <c r="E335" s="114" t="s">
        <v>99</v>
      </c>
      <c r="F335" s="114" t="s">
        <v>90</v>
      </c>
      <c r="G335" s="132">
        <v>2023</v>
      </c>
      <c r="H335" s="119">
        <v>314057.48</v>
      </c>
      <c r="I335" s="118">
        <v>331100</v>
      </c>
      <c r="J335" s="139">
        <v>0.853296803652968</v>
      </c>
      <c r="K335" s="118">
        <v>282500</v>
      </c>
      <c r="L335" s="122"/>
      <c r="M335" s="123"/>
    </row>
    <row r="336" s="104" customFormat="1" ht="12.75" spans="1:13">
      <c r="A336" s="114">
        <v>330</v>
      </c>
      <c r="B336" s="117" t="s">
        <v>270</v>
      </c>
      <c r="C336" s="115" t="s">
        <v>271</v>
      </c>
      <c r="D336" s="118">
        <v>709</v>
      </c>
      <c r="E336" s="114" t="s">
        <v>99</v>
      </c>
      <c r="F336" s="114" t="s">
        <v>90</v>
      </c>
      <c r="G336" s="114">
        <v>2021</v>
      </c>
      <c r="H336" s="118">
        <v>908634.76</v>
      </c>
      <c r="I336" s="124">
        <v>967300</v>
      </c>
      <c r="J336" s="125">
        <v>0.766630136986301</v>
      </c>
      <c r="K336" s="124">
        <v>741600</v>
      </c>
      <c r="L336" s="122"/>
      <c r="M336" s="123"/>
    </row>
    <row r="337" s="104" customFormat="1" ht="12.75" spans="1:13">
      <c r="A337" s="114">
        <v>331</v>
      </c>
      <c r="B337" s="117"/>
      <c r="C337" s="115"/>
      <c r="D337" s="118">
        <v>6</v>
      </c>
      <c r="E337" s="114" t="s">
        <v>91</v>
      </c>
      <c r="F337" s="114" t="s">
        <v>90</v>
      </c>
      <c r="G337" s="114"/>
      <c r="H337" s="118"/>
      <c r="I337" s="126"/>
      <c r="J337" s="127"/>
      <c r="K337" s="126"/>
      <c r="L337" s="122"/>
      <c r="M337" s="123"/>
    </row>
    <row r="338" s="104" customFormat="1" ht="12.75" spans="1:13">
      <c r="A338" s="114">
        <v>332</v>
      </c>
      <c r="B338" s="117"/>
      <c r="C338" s="115" t="s">
        <v>272</v>
      </c>
      <c r="D338" s="118">
        <v>300</v>
      </c>
      <c r="E338" s="114" t="s">
        <v>85</v>
      </c>
      <c r="F338" s="114" t="s">
        <v>90</v>
      </c>
      <c r="G338" s="114"/>
      <c r="H338" s="118"/>
      <c r="I338" s="128"/>
      <c r="J338" s="129"/>
      <c r="K338" s="128"/>
      <c r="L338" s="122"/>
      <c r="M338" s="123"/>
    </row>
    <row r="339" s="104" customFormat="1" ht="24" spans="1:13">
      <c r="A339" s="114">
        <v>333</v>
      </c>
      <c r="B339" s="117"/>
      <c r="C339" s="115" t="s">
        <v>273</v>
      </c>
      <c r="D339" s="118">
        <v>210</v>
      </c>
      <c r="E339" s="114" t="s">
        <v>85</v>
      </c>
      <c r="F339" s="114" t="s">
        <v>90</v>
      </c>
      <c r="G339" s="114">
        <v>2021</v>
      </c>
      <c r="H339" s="118">
        <v>1244552</v>
      </c>
      <c r="I339" s="124">
        <v>1324800</v>
      </c>
      <c r="J339" s="125">
        <v>0.766630136986301</v>
      </c>
      <c r="K339" s="124">
        <v>1015600</v>
      </c>
      <c r="L339" s="122"/>
      <c r="M339" s="123"/>
    </row>
    <row r="340" s="104" customFormat="1" ht="12.75" spans="1:13">
      <c r="A340" s="114">
        <v>334</v>
      </c>
      <c r="B340" s="117"/>
      <c r="C340" s="115" t="s">
        <v>274</v>
      </c>
      <c r="D340" s="118">
        <v>1074</v>
      </c>
      <c r="E340" s="114" t="s">
        <v>85</v>
      </c>
      <c r="F340" s="114" t="s">
        <v>90</v>
      </c>
      <c r="G340" s="114"/>
      <c r="H340" s="118"/>
      <c r="I340" s="126"/>
      <c r="J340" s="127"/>
      <c r="K340" s="126"/>
      <c r="L340" s="122"/>
      <c r="M340" s="123"/>
    </row>
    <row r="341" s="104" customFormat="1" ht="12.75" spans="1:13">
      <c r="A341" s="114">
        <v>335</v>
      </c>
      <c r="B341" s="117"/>
      <c r="C341" s="115"/>
      <c r="D341" s="118">
        <v>56</v>
      </c>
      <c r="E341" s="114" t="s">
        <v>99</v>
      </c>
      <c r="F341" s="114" t="s">
        <v>90</v>
      </c>
      <c r="G341" s="114"/>
      <c r="H341" s="118"/>
      <c r="I341" s="128"/>
      <c r="J341" s="129"/>
      <c r="K341" s="128"/>
      <c r="L341" s="122"/>
      <c r="M341" s="123"/>
    </row>
    <row r="342" s="104" customFormat="1" ht="24" spans="1:13">
      <c r="A342" s="114">
        <v>336</v>
      </c>
      <c r="B342" s="117"/>
      <c r="C342" s="115" t="s">
        <v>275</v>
      </c>
      <c r="D342" s="118">
        <v>63</v>
      </c>
      <c r="E342" s="114" t="s">
        <v>91</v>
      </c>
      <c r="F342" s="114" t="s">
        <v>90</v>
      </c>
      <c r="G342" s="114">
        <v>2023</v>
      </c>
      <c r="H342" s="119">
        <v>25530.53</v>
      </c>
      <c r="I342" s="120">
        <v>26900</v>
      </c>
      <c r="J342" s="121">
        <v>0.853296803652968</v>
      </c>
      <c r="K342" s="120">
        <v>23000</v>
      </c>
      <c r="L342" s="122"/>
      <c r="M342" s="123"/>
    </row>
    <row r="343" s="104" customFormat="1" ht="12.75" spans="1:13">
      <c r="A343" s="114">
        <v>337</v>
      </c>
      <c r="B343" s="117"/>
      <c r="C343" s="115" t="s">
        <v>276</v>
      </c>
      <c r="D343" s="118">
        <v>732</v>
      </c>
      <c r="E343" s="114" t="s">
        <v>99</v>
      </c>
      <c r="F343" s="114" t="s">
        <v>90</v>
      </c>
      <c r="G343" s="114">
        <v>2021</v>
      </c>
      <c r="H343" s="119">
        <v>368939.82</v>
      </c>
      <c r="I343" s="120">
        <v>392700</v>
      </c>
      <c r="J343" s="121">
        <v>0.796630136986301</v>
      </c>
      <c r="K343" s="120">
        <v>312800</v>
      </c>
      <c r="L343" s="122"/>
      <c r="M343" s="123"/>
    </row>
    <row r="344" s="104" customFormat="1" ht="24" spans="1:13">
      <c r="A344" s="114">
        <v>338</v>
      </c>
      <c r="B344" s="117"/>
      <c r="C344" s="115" t="s">
        <v>277</v>
      </c>
      <c r="D344" s="118">
        <v>444</v>
      </c>
      <c r="E344" s="114" t="s">
        <v>99</v>
      </c>
      <c r="F344" s="114" t="s">
        <v>90</v>
      </c>
      <c r="G344" s="114">
        <v>2021</v>
      </c>
      <c r="H344" s="119">
        <v>291513</v>
      </c>
      <c r="I344" s="120">
        <v>310300</v>
      </c>
      <c r="J344" s="121">
        <v>0.796630136986301</v>
      </c>
      <c r="K344" s="120">
        <v>247200</v>
      </c>
      <c r="L344" s="122"/>
      <c r="M344" s="123"/>
    </row>
    <row r="345" s="104" customFormat="1" ht="12.75" spans="1:13">
      <c r="A345" s="114">
        <v>339</v>
      </c>
      <c r="B345" s="117"/>
      <c r="C345" s="115" t="s">
        <v>278</v>
      </c>
      <c r="D345" s="118">
        <v>248</v>
      </c>
      <c r="E345" s="114" t="s">
        <v>99</v>
      </c>
      <c r="F345" s="114" t="s">
        <v>90</v>
      </c>
      <c r="G345" s="114">
        <v>2023</v>
      </c>
      <c r="H345" s="118">
        <v>151470.16</v>
      </c>
      <c r="I345" s="124">
        <v>159700</v>
      </c>
      <c r="J345" s="125">
        <v>0.853296803652968</v>
      </c>
      <c r="K345" s="124">
        <v>136300</v>
      </c>
      <c r="L345" s="122"/>
      <c r="M345" s="123"/>
    </row>
    <row r="346" s="104" customFormat="1" ht="12.75" spans="1:13">
      <c r="A346" s="114">
        <v>340</v>
      </c>
      <c r="B346" s="117"/>
      <c r="C346" s="115"/>
      <c r="D346" s="118">
        <v>44</v>
      </c>
      <c r="E346" s="114" t="s">
        <v>91</v>
      </c>
      <c r="F346" s="114" t="s">
        <v>90</v>
      </c>
      <c r="G346" s="114"/>
      <c r="H346" s="118"/>
      <c r="I346" s="126"/>
      <c r="J346" s="127"/>
      <c r="K346" s="126"/>
      <c r="L346" s="122"/>
      <c r="M346" s="123"/>
    </row>
    <row r="347" s="104" customFormat="1" ht="24" spans="1:13">
      <c r="A347" s="114">
        <v>341</v>
      </c>
      <c r="B347" s="117"/>
      <c r="C347" s="115" t="s">
        <v>279</v>
      </c>
      <c r="D347" s="118">
        <v>184</v>
      </c>
      <c r="E347" s="114" t="s">
        <v>85</v>
      </c>
      <c r="F347" s="114" t="s">
        <v>90</v>
      </c>
      <c r="G347" s="114"/>
      <c r="H347" s="118"/>
      <c r="I347" s="128"/>
      <c r="J347" s="129"/>
      <c r="K347" s="128"/>
      <c r="L347" s="122"/>
      <c r="M347" s="123"/>
    </row>
    <row r="348" s="104" customFormat="1" ht="12.75" spans="1:13">
      <c r="A348" s="114">
        <v>342</v>
      </c>
      <c r="B348" s="117"/>
      <c r="C348" s="115" t="s">
        <v>280</v>
      </c>
      <c r="D348" s="118">
        <v>603</v>
      </c>
      <c r="E348" s="114" t="s">
        <v>85</v>
      </c>
      <c r="F348" s="114" t="s">
        <v>90</v>
      </c>
      <c r="G348" s="114">
        <v>2022</v>
      </c>
      <c r="H348" s="119">
        <v>408169.62</v>
      </c>
      <c r="I348" s="120">
        <v>417500</v>
      </c>
      <c r="J348" s="121">
        <v>0.809963470319635</v>
      </c>
      <c r="K348" s="120">
        <v>338200</v>
      </c>
      <c r="L348" s="122"/>
      <c r="M348" s="123"/>
    </row>
    <row r="349" s="104" customFormat="1" ht="12.75" spans="1:13">
      <c r="A349" s="114">
        <v>343</v>
      </c>
      <c r="B349" s="117"/>
      <c r="C349" s="115" t="s">
        <v>281</v>
      </c>
      <c r="D349" s="118">
        <v>144</v>
      </c>
      <c r="E349" s="114" t="s">
        <v>91</v>
      </c>
      <c r="F349" s="114" t="s">
        <v>90</v>
      </c>
      <c r="G349" s="114">
        <v>2024</v>
      </c>
      <c r="H349" s="119">
        <v>27479.07</v>
      </c>
      <c r="I349" s="120">
        <v>29600</v>
      </c>
      <c r="J349" s="121">
        <v>0.866666666666667</v>
      </c>
      <c r="K349" s="120">
        <v>25700</v>
      </c>
      <c r="L349" s="122"/>
      <c r="M349" s="123"/>
    </row>
    <row r="350" s="104" customFormat="1" ht="12.75" spans="1:13">
      <c r="A350" s="114">
        <v>344</v>
      </c>
      <c r="B350" s="117"/>
      <c r="C350" s="115" t="s">
        <v>282</v>
      </c>
      <c r="D350" s="118">
        <v>2467</v>
      </c>
      <c r="E350" s="114" t="s">
        <v>85</v>
      </c>
      <c r="F350" s="114" t="s">
        <v>90</v>
      </c>
      <c r="G350" s="114">
        <v>2021</v>
      </c>
      <c r="H350" s="118">
        <v>3970000</v>
      </c>
      <c r="I350" s="124">
        <v>4226200</v>
      </c>
      <c r="J350" s="125">
        <v>0.796630136986301</v>
      </c>
      <c r="K350" s="124">
        <v>3366700</v>
      </c>
      <c r="L350" s="122"/>
      <c r="M350" s="123"/>
    </row>
    <row r="351" s="104" customFormat="1" ht="12.75" spans="1:13">
      <c r="A351" s="114">
        <v>345</v>
      </c>
      <c r="B351" s="117"/>
      <c r="C351" s="115"/>
      <c r="D351" s="118">
        <v>360</v>
      </c>
      <c r="E351" s="114" t="s">
        <v>91</v>
      </c>
      <c r="F351" s="114" t="s">
        <v>90</v>
      </c>
      <c r="G351" s="114"/>
      <c r="H351" s="118"/>
      <c r="I351" s="128"/>
      <c r="J351" s="129"/>
      <c r="K351" s="128"/>
      <c r="L351" s="122"/>
      <c r="M351" s="123"/>
    </row>
    <row r="352" s="104" customFormat="1" ht="24" spans="1:13">
      <c r="A352" s="114">
        <v>346</v>
      </c>
      <c r="B352" s="117"/>
      <c r="C352" s="115" t="s">
        <v>283</v>
      </c>
      <c r="D352" s="118">
        <v>144</v>
      </c>
      <c r="E352" s="114" t="s">
        <v>99</v>
      </c>
      <c r="F352" s="114" t="s">
        <v>90</v>
      </c>
      <c r="G352" s="114">
        <v>2023</v>
      </c>
      <c r="H352" s="119">
        <v>60632.63</v>
      </c>
      <c r="I352" s="120">
        <v>64000</v>
      </c>
      <c r="J352" s="121">
        <v>0.853296803652968</v>
      </c>
      <c r="K352" s="120">
        <v>54600</v>
      </c>
      <c r="L352" s="122"/>
      <c r="M352" s="123"/>
    </row>
    <row r="353" s="104" customFormat="1" ht="24" spans="1:13">
      <c r="A353" s="114">
        <v>347</v>
      </c>
      <c r="B353" s="117"/>
      <c r="C353" s="115" t="s">
        <v>284</v>
      </c>
      <c r="D353" s="118">
        <v>174</v>
      </c>
      <c r="E353" s="114" t="s">
        <v>91</v>
      </c>
      <c r="F353" s="114" t="s">
        <v>90</v>
      </c>
      <c r="G353" s="114">
        <v>2023</v>
      </c>
      <c r="H353" s="119">
        <v>32832.58</v>
      </c>
      <c r="I353" s="120">
        <v>34600</v>
      </c>
      <c r="J353" s="121">
        <v>0.853296803652968</v>
      </c>
      <c r="K353" s="120">
        <v>29500</v>
      </c>
      <c r="L353" s="122"/>
      <c r="M353" s="123"/>
    </row>
    <row r="354" s="104" customFormat="1" ht="12.75" spans="1:13">
      <c r="A354" s="114">
        <v>348</v>
      </c>
      <c r="B354" s="117"/>
      <c r="C354" s="115" t="s">
        <v>285</v>
      </c>
      <c r="D354" s="118">
        <v>222</v>
      </c>
      <c r="E354" s="114" t="s">
        <v>99</v>
      </c>
      <c r="F354" s="114" t="s">
        <v>90</v>
      </c>
      <c r="G354" s="114">
        <v>2023</v>
      </c>
      <c r="H354" s="118">
        <v>107574</v>
      </c>
      <c r="I354" s="124">
        <v>113400</v>
      </c>
      <c r="J354" s="125">
        <v>0.853296803652968</v>
      </c>
      <c r="K354" s="124">
        <v>96800</v>
      </c>
      <c r="L354" s="122"/>
      <c r="M354" s="123"/>
    </row>
    <row r="355" s="104" customFormat="1" ht="12.75" spans="1:13">
      <c r="A355" s="114">
        <v>349</v>
      </c>
      <c r="B355" s="117"/>
      <c r="C355" s="115"/>
      <c r="D355" s="118">
        <v>42</v>
      </c>
      <c r="E355" s="114" t="s">
        <v>103</v>
      </c>
      <c r="F355" s="114" t="s">
        <v>90</v>
      </c>
      <c r="G355" s="114"/>
      <c r="H355" s="118"/>
      <c r="I355" s="128"/>
      <c r="J355" s="129"/>
      <c r="K355" s="128"/>
      <c r="L355" s="122"/>
      <c r="M355" s="123"/>
    </row>
    <row r="356" s="104" customFormat="1" ht="12.75" spans="1:13">
      <c r="A356" s="114">
        <v>350</v>
      </c>
      <c r="B356" s="117"/>
      <c r="C356" s="115" t="s">
        <v>286</v>
      </c>
      <c r="D356" s="118">
        <v>666</v>
      </c>
      <c r="E356" s="114" t="s">
        <v>99</v>
      </c>
      <c r="F356" s="114" t="s">
        <v>90</v>
      </c>
      <c r="G356" s="114">
        <v>2023</v>
      </c>
      <c r="H356" s="118">
        <v>558000</v>
      </c>
      <c r="I356" s="124">
        <v>588200</v>
      </c>
      <c r="J356" s="125">
        <v>0.853296803652968</v>
      </c>
      <c r="K356" s="124">
        <v>501900</v>
      </c>
      <c r="L356" s="122"/>
      <c r="M356" s="123"/>
    </row>
    <row r="357" s="104" customFormat="1" ht="12.75" spans="1:13">
      <c r="A357" s="114">
        <v>351</v>
      </c>
      <c r="B357" s="117"/>
      <c r="C357" s="115"/>
      <c r="D357" s="118">
        <v>145</v>
      </c>
      <c r="E357" s="114" t="s">
        <v>85</v>
      </c>
      <c r="F357" s="114" t="s">
        <v>90</v>
      </c>
      <c r="G357" s="114"/>
      <c r="H357" s="118"/>
      <c r="I357" s="128"/>
      <c r="J357" s="129"/>
      <c r="K357" s="128"/>
      <c r="L357" s="122"/>
      <c r="M357" s="123"/>
    </row>
    <row r="358" s="104" customFormat="1" ht="12.75" spans="1:13">
      <c r="A358" s="114">
        <v>352</v>
      </c>
      <c r="B358" s="117" t="s">
        <v>287</v>
      </c>
      <c r="C358" s="115" t="s">
        <v>288</v>
      </c>
      <c r="D358" s="118">
        <v>430</v>
      </c>
      <c r="E358" s="114" t="s">
        <v>85</v>
      </c>
      <c r="F358" s="114" t="s">
        <v>90</v>
      </c>
      <c r="G358" s="114">
        <v>2023</v>
      </c>
      <c r="H358" s="118">
        <v>849853.49</v>
      </c>
      <c r="I358" s="124">
        <v>895900</v>
      </c>
      <c r="J358" s="125">
        <v>0.853296803652968</v>
      </c>
      <c r="K358" s="124">
        <v>764500</v>
      </c>
      <c r="L358" s="122"/>
      <c r="M358" s="123"/>
    </row>
    <row r="359" s="104" customFormat="1" ht="12.75" spans="1:13">
      <c r="A359" s="114">
        <v>353</v>
      </c>
      <c r="B359" s="117"/>
      <c r="C359" s="115"/>
      <c r="D359" s="118">
        <v>560</v>
      </c>
      <c r="E359" s="114" t="s">
        <v>89</v>
      </c>
      <c r="F359" s="114" t="s">
        <v>90</v>
      </c>
      <c r="G359" s="114"/>
      <c r="H359" s="118"/>
      <c r="I359" s="126"/>
      <c r="J359" s="127"/>
      <c r="K359" s="126"/>
      <c r="L359" s="122"/>
      <c r="M359" s="123"/>
    </row>
    <row r="360" s="104" customFormat="1" ht="12.75" spans="1:13">
      <c r="A360" s="114">
        <v>354</v>
      </c>
      <c r="B360" s="117"/>
      <c r="C360" s="115"/>
      <c r="D360" s="118">
        <v>38</v>
      </c>
      <c r="E360" s="114" t="s">
        <v>91</v>
      </c>
      <c r="F360" s="114" t="s">
        <v>90</v>
      </c>
      <c r="G360" s="114"/>
      <c r="H360" s="118"/>
      <c r="I360" s="126"/>
      <c r="J360" s="127"/>
      <c r="K360" s="126"/>
      <c r="L360" s="122"/>
      <c r="M360" s="123"/>
    </row>
    <row r="361" s="104" customFormat="1" ht="12.75" spans="1:13">
      <c r="A361" s="114">
        <v>355</v>
      </c>
      <c r="B361" s="117"/>
      <c r="C361" s="115"/>
      <c r="D361" s="118">
        <v>10</v>
      </c>
      <c r="E361" s="114" t="s">
        <v>100</v>
      </c>
      <c r="F361" s="114" t="s">
        <v>90</v>
      </c>
      <c r="G361" s="114"/>
      <c r="H361" s="118"/>
      <c r="I361" s="128"/>
      <c r="J361" s="129"/>
      <c r="K361" s="128"/>
      <c r="L361" s="122"/>
      <c r="M361" s="123"/>
    </row>
    <row r="362" s="104" customFormat="1" ht="12.75" spans="1:13">
      <c r="A362" s="114">
        <v>356</v>
      </c>
      <c r="B362" s="117"/>
      <c r="C362" s="115" t="s">
        <v>289</v>
      </c>
      <c r="D362" s="118">
        <v>922.9</v>
      </c>
      <c r="E362" s="114" t="s">
        <v>99</v>
      </c>
      <c r="F362" s="114" t="s">
        <v>90</v>
      </c>
      <c r="G362" s="114">
        <v>2023</v>
      </c>
      <c r="H362" s="118">
        <v>780448.79</v>
      </c>
      <c r="I362" s="124">
        <v>822800</v>
      </c>
      <c r="J362" s="125">
        <v>0.853296803652968</v>
      </c>
      <c r="K362" s="124">
        <v>702100</v>
      </c>
      <c r="L362" s="122"/>
      <c r="M362" s="123"/>
    </row>
    <row r="363" s="104" customFormat="1" ht="12.75" spans="1:13">
      <c r="A363" s="114">
        <v>357</v>
      </c>
      <c r="B363" s="117"/>
      <c r="C363" s="115"/>
      <c r="D363" s="118">
        <v>42.5</v>
      </c>
      <c r="E363" s="114" t="s">
        <v>103</v>
      </c>
      <c r="F363" s="114" t="s">
        <v>90</v>
      </c>
      <c r="G363" s="114"/>
      <c r="H363" s="118"/>
      <c r="I363" s="126"/>
      <c r="J363" s="127"/>
      <c r="K363" s="126"/>
      <c r="L363" s="122"/>
      <c r="M363" s="123"/>
    </row>
    <row r="364" s="104" customFormat="1" ht="12.75" spans="1:13">
      <c r="A364" s="114">
        <v>358</v>
      </c>
      <c r="B364" s="117"/>
      <c r="C364" s="115"/>
      <c r="D364" s="118">
        <v>4</v>
      </c>
      <c r="E364" s="114" t="s">
        <v>92</v>
      </c>
      <c r="F364" s="114" t="s">
        <v>90</v>
      </c>
      <c r="G364" s="114"/>
      <c r="H364" s="118"/>
      <c r="I364" s="126"/>
      <c r="J364" s="127"/>
      <c r="K364" s="126"/>
      <c r="L364" s="122"/>
      <c r="M364" s="123"/>
    </row>
    <row r="365" s="104" customFormat="1" ht="12.75" spans="1:13">
      <c r="A365" s="114">
        <v>359</v>
      </c>
      <c r="B365" s="117"/>
      <c r="C365" s="115" t="s">
        <v>290</v>
      </c>
      <c r="D365" s="118">
        <v>357.5</v>
      </c>
      <c r="E365" s="114" t="s">
        <v>99</v>
      </c>
      <c r="F365" s="114" t="s">
        <v>90</v>
      </c>
      <c r="G365" s="114"/>
      <c r="H365" s="118"/>
      <c r="I365" s="126"/>
      <c r="J365" s="127"/>
      <c r="K365" s="126"/>
      <c r="L365" s="122"/>
      <c r="M365" s="123"/>
    </row>
    <row r="366" s="104" customFormat="1" ht="12.75" spans="1:13">
      <c r="A366" s="114">
        <v>360</v>
      </c>
      <c r="B366" s="117"/>
      <c r="C366" s="115"/>
      <c r="D366" s="118">
        <v>6</v>
      </c>
      <c r="E366" s="114" t="s">
        <v>103</v>
      </c>
      <c r="F366" s="114" t="s">
        <v>90</v>
      </c>
      <c r="G366" s="114"/>
      <c r="H366" s="118"/>
      <c r="I366" s="126"/>
      <c r="J366" s="127"/>
      <c r="K366" s="126"/>
      <c r="L366" s="122"/>
      <c r="M366" s="123"/>
    </row>
    <row r="367" s="104" customFormat="1" ht="12.75" spans="1:13">
      <c r="A367" s="114">
        <v>361</v>
      </c>
      <c r="B367" s="117"/>
      <c r="C367" s="115"/>
      <c r="D367" s="118">
        <v>4.5</v>
      </c>
      <c r="E367" s="114" t="s">
        <v>92</v>
      </c>
      <c r="F367" s="114" t="s">
        <v>90</v>
      </c>
      <c r="G367" s="114"/>
      <c r="H367" s="118"/>
      <c r="I367" s="128"/>
      <c r="J367" s="129"/>
      <c r="K367" s="128"/>
      <c r="L367" s="122"/>
      <c r="M367" s="123"/>
    </row>
    <row r="368" s="104" customFormat="1" ht="12.75" spans="1:13">
      <c r="A368" s="114">
        <v>362</v>
      </c>
      <c r="B368" s="117"/>
      <c r="C368" s="115" t="s">
        <v>291</v>
      </c>
      <c r="D368" s="118">
        <v>1089.78</v>
      </c>
      <c r="E368" s="114" t="s">
        <v>85</v>
      </c>
      <c r="F368" s="114" t="s">
        <v>90</v>
      </c>
      <c r="G368" s="114">
        <v>2025</v>
      </c>
      <c r="H368" s="118">
        <v>1120289.33399535</v>
      </c>
      <c r="I368" s="124">
        <v>1228400</v>
      </c>
      <c r="J368" s="125">
        <v>0.91</v>
      </c>
      <c r="K368" s="124">
        <v>1117800</v>
      </c>
      <c r="L368" s="122"/>
      <c r="M368" s="123"/>
    </row>
    <row r="369" s="104" customFormat="1" ht="12.75" spans="1:13">
      <c r="A369" s="114">
        <v>363</v>
      </c>
      <c r="B369" s="117"/>
      <c r="C369" s="115"/>
      <c r="D369" s="118">
        <v>130.2</v>
      </c>
      <c r="E369" s="114" t="s">
        <v>106</v>
      </c>
      <c r="F369" s="114" t="s">
        <v>90</v>
      </c>
      <c r="G369" s="114"/>
      <c r="H369" s="118"/>
      <c r="I369" s="126"/>
      <c r="J369" s="127"/>
      <c r="K369" s="126"/>
      <c r="L369" s="122"/>
      <c r="M369" s="123"/>
    </row>
    <row r="370" s="104" customFormat="1" ht="12.75" spans="1:13">
      <c r="A370" s="114">
        <v>364</v>
      </c>
      <c r="B370" s="117"/>
      <c r="C370" s="115"/>
      <c r="D370" s="118">
        <v>75</v>
      </c>
      <c r="E370" s="114" t="s">
        <v>255</v>
      </c>
      <c r="F370" s="114" t="s">
        <v>90</v>
      </c>
      <c r="G370" s="114"/>
      <c r="H370" s="118"/>
      <c r="I370" s="126"/>
      <c r="J370" s="127"/>
      <c r="K370" s="126"/>
      <c r="L370" s="122"/>
      <c r="M370" s="123"/>
    </row>
    <row r="371" s="104" customFormat="1" ht="12.75" spans="1:13">
      <c r="A371" s="114">
        <v>365</v>
      </c>
      <c r="B371" s="117"/>
      <c r="C371" s="115"/>
      <c r="D371" s="118">
        <v>223.26</v>
      </c>
      <c r="E371" s="114" t="s">
        <v>103</v>
      </c>
      <c r="F371" s="114" t="s">
        <v>90</v>
      </c>
      <c r="G371" s="114"/>
      <c r="H371" s="118"/>
      <c r="I371" s="126"/>
      <c r="J371" s="127"/>
      <c r="K371" s="126"/>
      <c r="L371" s="122"/>
      <c r="M371" s="123"/>
    </row>
    <row r="372" s="104" customFormat="1" ht="12.75" spans="1:13">
      <c r="A372" s="114">
        <v>366</v>
      </c>
      <c r="B372" s="117"/>
      <c r="C372" s="115"/>
      <c r="D372" s="118">
        <v>267</v>
      </c>
      <c r="E372" s="114" t="s">
        <v>91</v>
      </c>
      <c r="F372" s="114" t="s">
        <v>90</v>
      </c>
      <c r="G372" s="114"/>
      <c r="H372" s="118"/>
      <c r="I372" s="128"/>
      <c r="J372" s="129"/>
      <c r="K372" s="128"/>
      <c r="L372" s="122"/>
      <c r="M372" s="123"/>
    </row>
    <row r="373" s="104" customFormat="1" ht="12.75" spans="1:13">
      <c r="A373" s="114">
        <v>367</v>
      </c>
      <c r="B373" s="117"/>
      <c r="C373" s="115" t="s">
        <v>292</v>
      </c>
      <c r="D373" s="118">
        <v>376.29</v>
      </c>
      <c r="E373" s="114" t="s">
        <v>99</v>
      </c>
      <c r="F373" s="114" t="s">
        <v>90</v>
      </c>
      <c r="G373" s="140">
        <v>2025</v>
      </c>
      <c r="H373" s="118">
        <v>388721.34</v>
      </c>
      <c r="I373" s="124">
        <v>426200</v>
      </c>
      <c r="J373" s="125">
        <v>0.91</v>
      </c>
      <c r="K373" s="124">
        <v>387800</v>
      </c>
      <c r="L373" s="122"/>
      <c r="M373" s="123"/>
    </row>
    <row r="374" s="104" customFormat="1" ht="12.75" spans="1:13">
      <c r="A374" s="114">
        <v>368</v>
      </c>
      <c r="B374" s="117"/>
      <c r="C374" s="115"/>
      <c r="D374" s="118">
        <v>44.59</v>
      </c>
      <c r="E374" s="114" t="s">
        <v>91</v>
      </c>
      <c r="F374" s="114" t="s">
        <v>90</v>
      </c>
      <c r="G374" s="141"/>
      <c r="H374" s="118"/>
      <c r="I374" s="128"/>
      <c r="J374" s="129"/>
      <c r="K374" s="128"/>
      <c r="L374" s="122"/>
      <c r="M374" s="123"/>
    </row>
    <row r="375" s="104" customFormat="1" ht="24" spans="1:13">
      <c r="A375" s="114">
        <v>369</v>
      </c>
      <c r="B375" s="117"/>
      <c r="C375" s="115" t="s">
        <v>293</v>
      </c>
      <c r="D375" s="118">
        <v>126</v>
      </c>
      <c r="E375" s="114" t="s">
        <v>255</v>
      </c>
      <c r="F375" s="114" t="s">
        <v>90</v>
      </c>
      <c r="G375" s="114">
        <v>2025</v>
      </c>
      <c r="H375" s="118">
        <v>86189.04</v>
      </c>
      <c r="I375" s="118">
        <v>94600</v>
      </c>
      <c r="J375" s="121">
        <v>0.91</v>
      </c>
      <c r="K375" s="118">
        <v>86100</v>
      </c>
      <c r="L375" s="122"/>
      <c r="M375" s="123"/>
    </row>
    <row r="376" s="104" customFormat="1" ht="12.75" spans="1:13">
      <c r="A376" s="114">
        <v>370</v>
      </c>
      <c r="B376" s="117" t="s">
        <v>294</v>
      </c>
      <c r="C376" s="115" t="s">
        <v>295</v>
      </c>
      <c r="D376" s="118">
        <v>751</v>
      </c>
      <c r="E376" s="114" t="s">
        <v>100</v>
      </c>
      <c r="F376" s="114" t="s">
        <v>90</v>
      </c>
      <c r="G376" s="140">
        <v>2025</v>
      </c>
      <c r="H376" s="130">
        <v>1863566.1</v>
      </c>
      <c r="I376" s="142">
        <v>2043300</v>
      </c>
      <c r="J376" s="143">
        <v>0.91</v>
      </c>
      <c r="K376" s="142">
        <v>1859400</v>
      </c>
      <c r="L376" s="122"/>
      <c r="M376" s="123"/>
    </row>
    <row r="377" s="104" customFormat="1" ht="12.75" spans="1:13">
      <c r="A377" s="114">
        <v>371</v>
      </c>
      <c r="B377" s="117"/>
      <c r="C377" s="115" t="s">
        <v>296</v>
      </c>
      <c r="D377" s="118">
        <v>160</v>
      </c>
      <c r="E377" s="114" t="s">
        <v>102</v>
      </c>
      <c r="F377" s="114" t="s">
        <v>90</v>
      </c>
      <c r="G377" s="144"/>
      <c r="H377" s="130"/>
      <c r="I377" s="145"/>
      <c r="J377" s="146"/>
      <c r="K377" s="145"/>
      <c r="L377" s="122"/>
      <c r="M377" s="123"/>
    </row>
    <row r="378" s="104" customFormat="1" ht="12.75" spans="1:13">
      <c r="A378" s="114">
        <v>372</v>
      </c>
      <c r="B378" s="117"/>
      <c r="C378" s="115"/>
      <c r="D378" s="118">
        <v>35</v>
      </c>
      <c r="E378" s="114" t="s">
        <v>144</v>
      </c>
      <c r="F378" s="114" t="s">
        <v>90</v>
      </c>
      <c r="G378" s="144"/>
      <c r="H378" s="130"/>
      <c r="I378" s="145"/>
      <c r="J378" s="146"/>
      <c r="K378" s="145"/>
      <c r="L378" s="122"/>
      <c r="M378" s="123"/>
    </row>
    <row r="379" s="104" customFormat="1" ht="12.75" spans="1:13">
      <c r="A379" s="114">
        <v>373</v>
      </c>
      <c r="B379" s="117"/>
      <c r="C379" s="115"/>
      <c r="D379" s="118">
        <v>495</v>
      </c>
      <c r="E379" s="114" t="s">
        <v>100</v>
      </c>
      <c r="F379" s="114" t="s">
        <v>90</v>
      </c>
      <c r="G379" s="144"/>
      <c r="H379" s="130"/>
      <c r="I379" s="145"/>
      <c r="J379" s="146"/>
      <c r="K379" s="145"/>
      <c r="L379" s="122"/>
      <c r="M379" s="123"/>
    </row>
    <row r="380" s="104" customFormat="1" ht="12.75" spans="1:13">
      <c r="A380" s="114">
        <v>374</v>
      </c>
      <c r="B380" s="117"/>
      <c r="C380" s="115" t="s">
        <v>297</v>
      </c>
      <c r="D380" s="118">
        <v>651</v>
      </c>
      <c r="E380" s="114" t="s">
        <v>100</v>
      </c>
      <c r="F380" s="114" t="s">
        <v>90</v>
      </c>
      <c r="G380" s="144"/>
      <c r="H380" s="130"/>
      <c r="I380" s="145"/>
      <c r="J380" s="146"/>
      <c r="K380" s="145"/>
      <c r="L380" s="122"/>
      <c r="M380" s="123"/>
    </row>
    <row r="381" s="104" customFormat="1" ht="12.75" spans="1:13">
      <c r="A381" s="114">
        <v>375</v>
      </c>
      <c r="B381" s="117"/>
      <c r="C381" s="115" t="s">
        <v>298</v>
      </c>
      <c r="D381" s="118">
        <v>300</v>
      </c>
      <c r="E381" s="114" t="s">
        <v>99</v>
      </c>
      <c r="F381" s="114" t="s">
        <v>90</v>
      </c>
      <c r="G381" s="144"/>
      <c r="H381" s="130"/>
      <c r="I381" s="145"/>
      <c r="J381" s="146"/>
      <c r="K381" s="145"/>
      <c r="L381" s="122"/>
      <c r="M381" s="123"/>
    </row>
    <row r="382" s="104" customFormat="1" ht="12.75" spans="1:13">
      <c r="A382" s="114">
        <v>376</v>
      </c>
      <c r="B382" s="117"/>
      <c r="C382" s="115"/>
      <c r="D382" s="118">
        <v>107</v>
      </c>
      <c r="E382" s="114" t="s">
        <v>91</v>
      </c>
      <c r="F382" s="114" t="s">
        <v>90</v>
      </c>
      <c r="G382" s="144"/>
      <c r="H382" s="130"/>
      <c r="I382" s="145"/>
      <c r="J382" s="146"/>
      <c r="K382" s="145"/>
      <c r="L382" s="122"/>
      <c r="M382" s="123"/>
    </row>
    <row r="383" s="104" customFormat="1" ht="12.75" spans="1:13">
      <c r="A383" s="114">
        <v>377</v>
      </c>
      <c r="B383" s="117"/>
      <c r="C383" s="115"/>
      <c r="D383" s="118">
        <v>350</v>
      </c>
      <c r="E383" s="114" t="s">
        <v>100</v>
      </c>
      <c r="F383" s="114" t="s">
        <v>90</v>
      </c>
      <c r="G383" s="144"/>
      <c r="H383" s="130"/>
      <c r="I383" s="145"/>
      <c r="J383" s="146"/>
      <c r="K383" s="145"/>
      <c r="L383" s="122"/>
      <c r="M383" s="123"/>
    </row>
    <row r="384" s="104" customFormat="1" ht="12.75" spans="1:13">
      <c r="A384" s="114">
        <v>378</v>
      </c>
      <c r="B384" s="117"/>
      <c r="C384" s="115" t="s">
        <v>299</v>
      </c>
      <c r="D384" s="118">
        <v>108</v>
      </c>
      <c r="E384" s="114" t="s">
        <v>100</v>
      </c>
      <c r="F384" s="114" t="s">
        <v>90</v>
      </c>
      <c r="G384" s="144"/>
      <c r="H384" s="130"/>
      <c r="I384" s="145"/>
      <c r="J384" s="146"/>
      <c r="K384" s="145"/>
      <c r="L384" s="122"/>
      <c r="M384" s="123"/>
    </row>
    <row r="385" s="104" customFormat="1" ht="12.75" spans="1:13">
      <c r="A385" s="114">
        <v>379</v>
      </c>
      <c r="B385" s="117"/>
      <c r="C385" s="115"/>
      <c r="D385" s="118">
        <v>60</v>
      </c>
      <c r="E385" s="114" t="s">
        <v>102</v>
      </c>
      <c r="F385" s="114" t="s">
        <v>90</v>
      </c>
      <c r="G385" s="144"/>
      <c r="H385" s="130"/>
      <c r="I385" s="145"/>
      <c r="J385" s="146"/>
      <c r="K385" s="145"/>
      <c r="L385" s="122"/>
      <c r="M385" s="123"/>
    </row>
    <row r="386" s="104" customFormat="1" ht="12.75" spans="1:13">
      <c r="A386" s="114">
        <v>380</v>
      </c>
      <c r="B386" s="117"/>
      <c r="C386" s="115"/>
      <c r="D386" s="118">
        <v>3</v>
      </c>
      <c r="E386" s="114" t="s">
        <v>144</v>
      </c>
      <c r="F386" s="114" t="s">
        <v>90</v>
      </c>
      <c r="G386" s="144"/>
      <c r="H386" s="130"/>
      <c r="I386" s="145"/>
      <c r="J386" s="146"/>
      <c r="K386" s="145"/>
      <c r="L386" s="122"/>
      <c r="M386" s="123"/>
    </row>
    <row r="387" s="104" customFormat="1" ht="12.75" spans="1:13">
      <c r="A387" s="114">
        <v>381</v>
      </c>
      <c r="B387" s="117"/>
      <c r="C387" s="115" t="s">
        <v>300</v>
      </c>
      <c r="D387" s="118">
        <v>37</v>
      </c>
      <c r="E387" s="114" t="s">
        <v>91</v>
      </c>
      <c r="F387" s="114" t="s">
        <v>90</v>
      </c>
      <c r="G387" s="144"/>
      <c r="H387" s="130"/>
      <c r="I387" s="145"/>
      <c r="J387" s="146"/>
      <c r="K387" s="145"/>
      <c r="L387" s="122"/>
      <c r="M387" s="123"/>
    </row>
    <row r="388" s="104" customFormat="1" ht="12.75" spans="1:13">
      <c r="A388" s="114">
        <v>382</v>
      </c>
      <c r="B388" s="117"/>
      <c r="C388" s="115"/>
      <c r="D388" s="118">
        <v>150</v>
      </c>
      <c r="E388" s="114" t="s">
        <v>100</v>
      </c>
      <c r="F388" s="114" t="s">
        <v>90</v>
      </c>
      <c r="G388" s="144"/>
      <c r="H388" s="130"/>
      <c r="I388" s="145"/>
      <c r="J388" s="146"/>
      <c r="K388" s="145"/>
      <c r="L388" s="122"/>
      <c r="M388" s="123"/>
    </row>
    <row r="389" s="104" customFormat="1" ht="12.75" spans="1:13">
      <c r="A389" s="114">
        <v>383</v>
      </c>
      <c r="B389" s="117"/>
      <c r="C389" s="115"/>
      <c r="D389" s="118">
        <v>45</v>
      </c>
      <c r="E389" s="114" t="s">
        <v>102</v>
      </c>
      <c r="F389" s="114" t="s">
        <v>90</v>
      </c>
      <c r="G389" s="144"/>
      <c r="H389" s="130"/>
      <c r="I389" s="145"/>
      <c r="J389" s="146"/>
      <c r="K389" s="145"/>
      <c r="L389" s="122"/>
      <c r="M389" s="123"/>
    </row>
    <row r="390" s="104" customFormat="1" ht="12.75" spans="1:13">
      <c r="A390" s="114">
        <v>384</v>
      </c>
      <c r="B390" s="117"/>
      <c r="C390" s="115" t="s">
        <v>301</v>
      </c>
      <c r="D390" s="118">
        <v>510</v>
      </c>
      <c r="E390" s="114" t="s">
        <v>106</v>
      </c>
      <c r="F390" s="114" t="s">
        <v>90</v>
      </c>
      <c r="G390" s="144"/>
      <c r="H390" s="130"/>
      <c r="I390" s="145"/>
      <c r="J390" s="146"/>
      <c r="K390" s="145"/>
      <c r="L390" s="122"/>
      <c r="M390" s="123"/>
    </row>
    <row r="391" s="104" customFormat="1" ht="12.75" spans="1:13">
      <c r="A391" s="114">
        <v>385</v>
      </c>
      <c r="B391" s="117"/>
      <c r="C391" s="115"/>
      <c r="D391" s="118">
        <v>5</v>
      </c>
      <c r="E391" s="114" t="s">
        <v>106</v>
      </c>
      <c r="F391" s="114" t="s">
        <v>107</v>
      </c>
      <c r="G391" s="144"/>
      <c r="H391" s="130"/>
      <c r="I391" s="145"/>
      <c r="J391" s="146"/>
      <c r="K391" s="145"/>
      <c r="L391" s="122"/>
      <c r="M391" s="123"/>
    </row>
    <row r="392" s="104" customFormat="1" ht="12.75" spans="1:13">
      <c r="A392" s="114">
        <v>386</v>
      </c>
      <c r="B392" s="117"/>
      <c r="C392" s="115"/>
      <c r="D392" s="118">
        <v>13</v>
      </c>
      <c r="E392" s="114" t="s">
        <v>135</v>
      </c>
      <c r="F392" s="114" t="s">
        <v>90</v>
      </c>
      <c r="G392" s="144"/>
      <c r="H392" s="130"/>
      <c r="I392" s="145"/>
      <c r="J392" s="146"/>
      <c r="K392" s="145"/>
      <c r="L392" s="122"/>
      <c r="M392" s="123"/>
    </row>
    <row r="393" s="104" customFormat="1" ht="12.75" spans="1:13">
      <c r="A393" s="114">
        <v>387</v>
      </c>
      <c r="B393" s="117"/>
      <c r="C393" s="115"/>
      <c r="D393" s="118">
        <v>13</v>
      </c>
      <c r="E393" s="114" t="s">
        <v>85</v>
      </c>
      <c r="F393" s="114" t="s">
        <v>90</v>
      </c>
      <c r="G393" s="144"/>
      <c r="H393" s="130"/>
      <c r="I393" s="145"/>
      <c r="J393" s="146"/>
      <c r="K393" s="145"/>
      <c r="L393" s="122"/>
      <c r="M393" s="123"/>
    </row>
    <row r="394" s="104" customFormat="1" ht="12.75" spans="1:13">
      <c r="A394" s="114">
        <v>388</v>
      </c>
      <c r="B394" s="117"/>
      <c r="C394" s="115"/>
      <c r="D394" s="118">
        <v>7</v>
      </c>
      <c r="E394" s="114" t="s">
        <v>99</v>
      </c>
      <c r="F394" s="114" t="s">
        <v>90</v>
      </c>
      <c r="G394" s="141"/>
      <c r="H394" s="130"/>
      <c r="I394" s="147"/>
      <c r="J394" s="148"/>
      <c r="K394" s="147"/>
      <c r="L394" s="122"/>
      <c r="M394" s="123"/>
    </row>
    <row r="395" s="104" customFormat="1" ht="12.75" spans="1:13">
      <c r="A395" s="114">
        <v>389</v>
      </c>
      <c r="B395" s="117"/>
      <c r="C395" s="115" t="s">
        <v>302</v>
      </c>
      <c r="D395" s="118">
        <v>447</v>
      </c>
      <c r="E395" s="114" t="s">
        <v>85</v>
      </c>
      <c r="F395" s="114" t="s">
        <v>90</v>
      </c>
      <c r="G395" s="114">
        <v>2025</v>
      </c>
      <c r="H395" s="130">
        <v>621337.79</v>
      </c>
      <c r="I395" s="142">
        <v>681200</v>
      </c>
      <c r="J395" s="143">
        <v>0.91</v>
      </c>
      <c r="K395" s="142">
        <v>619900</v>
      </c>
      <c r="L395" s="122"/>
      <c r="M395" s="123"/>
    </row>
    <row r="396" s="104" customFormat="1" ht="12.75" spans="1:13">
      <c r="A396" s="114">
        <v>390</v>
      </c>
      <c r="B396" s="117"/>
      <c r="C396" s="115"/>
      <c r="D396" s="118">
        <v>143</v>
      </c>
      <c r="E396" s="114" t="s">
        <v>255</v>
      </c>
      <c r="F396" s="114" t="s">
        <v>90</v>
      </c>
      <c r="G396" s="114"/>
      <c r="H396" s="130"/>
      <c r="I396" s="147"/>
      <c r="J396" s="148"/>
      <c r="K396" s="147"/>
      <c r="L396" s="122"/>
      <c r="M396" s="123"/>
    </row>
    <row r="397" s="104" customFormat="1" ht="24" spans="1:13">
      <c r="A397" s="114">
        <v>391</v>
      </c>
      <c r="B397" s="117" t="s">
        <v>303</v>
      </c>
      <c r="C397" s="115" t="s">
        <v>304</v>
      </c>
      <c r="D397" s="118">
        <v>1370</v>
      </c>
      <c r="E397" s="114" t="s">
        <v>85</v>
      </c>
      <c r="F397" s="114" t="s">
        <v>90</v>
      </c>
      <c r="G397" s="140">
        <v>2025</v>
      </c>
      <c r="H397" s="130">
        <v>3646568</v>
      </c>
      <c r="I397" s="142">
        <v>3998300</v>
      </c>
      <c r="J397" s="143">
        <v>0.91</v>
      </c>
      <c r="K397" s="142">
        <v>3638500</v>
      </c>
      <c r="L397" s="122"/>
      <c r="M397" s="123"/>
    </row>
    <row r="398" s="104" customFormat="1" ht="12.75" spans="1:13">
      <c r="A398" s="114">
        <v>392</v>
      </c>
      <c r="B398" s="117"/>
      <c r="C398" s="115" t="s">
        <v>305</v>
      </c>
      <c r="D398" s="118">
        <v>719</v>
      </c>
      <c r="E398" s="114" t="s">
        <v>85</v>
      </c>
      <c r="F398" s="114" t="s">
        <v>90</v>
      </c>
      <c r="G398" s="144"/>
      <c r="H398" s="130"/>
      <c r="I398" s="145"/>
      <c r="J398" s="146"/>
      <c r="K398" s="145"/>
      <c r="L398" s="122"/>
      <c r="M398" s="123"/>
    </row>
    <row r="399" s="104" customFormat="1" ht="12.75" spans="1:13">
      <c r="A399" s="114">
        <v>393</v>
      </c>
      <c r="B399" s="117"/>
      <c r="C399" s="115" t="s">
        <v>306</v>
      </c>
      <c r="D399" s="118">
        <v>730</v>
      </c>
      <c r="E399" s="114" t="s">
        <v>85</v>
      </c>
      <c r="F399" s="114" t="s">
        <v>90</v>
      </c>
      <c r="G399" s="144"/>
      <c r="H399" s="130"/>
      <c r="I399" s="145"/>
      <c r="J399" s="146"/>
      <c r="K399" s="145"/>
      <c r="L399" s="122"/>
      <c r="M399" s="123"/>
    </row>
    <row r="400" s="104" customFormat="1" ht="12.75" spans="1:13">
      <c r="A400" s="114">
        <v>394</v>
      </c>
      <c r="B400" s="117"/>
      <c r="C400" s="115" t="s">
        <v>307</v>
      </c>
      <c r="D400" s="118">
        <v>1050</v>
      </c>
      <c r="E400" s="114" t="s">
        <v>85</v>
      </c>
      <c r="F400" s="114" t="s">
        <v>90</v>
      </c>
      <c r="G400" s="141"/>
      <c r="H400" s="130"/>
      <c r="I400" s="147"/>
      <c r="J400" s="148"/>
      <c r="K400" s="147"/>
      <c r="L400" s="122"/>
      <c r="M400" s="123"/>
    </row>
    <row r="401" s="104" customFormat="1" ht="12.75" spans="1:13">
      <c r="A401" s="114">
        <v>395</v>
      </c>
      <c r="B401" s="117"/>
      <c r="C401" s="115" t="s">
        <v>308</v>
      </c>
      <c r="D401" s="149">
        <v>39020</v>
      </c>
      <c r="E401" s="117" t="s">
        <v>102</v>
      </c>
      <c r="F401" s="114" t="s">
        <v>90</v>
      </c>
      <c r="G401" s="140">
        <v>2017</v>
      </c>
      <c r="H401" s="118">
        <v>32088097.52</v>
      </c>
      <c r="I401" s="124">
        <v>37416600</v>
      </c>
      <c r="J401" s="125">
        <v>0.653260273972603</v>
      </c>
      <c r="K401" s="124">
        <v>24442800</v>
      </c>
      <c r="L401" s="122"/>
      <c r="M401" s="123"/>
    </row>
    <row r="402" s="104" customFormat="1" ht="12.75" spans="1:13">
      <c r="A402" s="114">
        <v>396</v>
      </c>
      <c r="B402" s="117"/>
      <c r="C402" s="115"/>
      <c r="D402" s="149">
        <v>242090</v>
      </c>
      <c r="E402" s="117" t="s">
        <v>144</v>
      </c>
      <c r="F402" s="114" t="s">
        <v>90</v>
      </c>
      <c r="G402" s="144"/>
      <c r="H402" s="118"/>
      <c r="I402" s="126"/>
      <c r="J402" s="127"/>
      <c r="K402" s="126"/>
      <c r="L402" s="122"/>
      <c r="M402" s="123"/>
    </row>
    <row r="403" s="104" customFormat="1" ht="12.75" spans="1:13">
      <c r="A403" s="114">
        <v>397</v>
      </c>
      <c r="B403" s="117"/>
      <c r="C403" s="115"/>
      <c r="D403" s="149">
        <v>323190</v>
      </c>
      <c r="E403" s="117" t="s">
        <v>260</v>
      </c>
      <c r="F403" s="114" t="s">
        <v>90</v>
      </c>
      <c r="G403" s="144"/>
      <c r="H403" s="118"/>
      <c r="I403" s="126"/>
      <c r="J403" s="127"/>
      <c r="K403" s="126"/>
      <c r="L403" s="122"/>
      <c r="M403" s="123"/>
    </row>
    <row r="404" s="104" customFormat="1" ht="12.75" spans="1:13">
      <c r="A404" s="114">
        <v>398</v>
      </c>
      <c r="B404" s="117"/>
      <c r="C404" s="115"/>
      <c r="D404" s="149">
        <v>123610</v>
      </c>
      <c r="E404" s="117" t="s">
        <v>100</v>
      </c>
      <c r="F404" s="114" t="s">
        <v>90</v>
      </c>
      <c r="G404" s="144"/>
      <c r="H404" s="118"/>
      <c r="I404" s="126"/>
      <c r="J404" s="127"/>
      <c r="K404" s="126"/>
      <c r="L404" s="122"/>
      <c r="M404" s="123"/>
    </row>
    <row r="405" s="104" customFormat="1" ht="12.75" spans="1:13">
      <c r="A405" s="114">
        <v>399</v>
      </c>
      <c r="B405" s="117"/>
      <c r="C405" s="115"/>
      <c r="D405" s="149">
        <v>57750</v>
      </c>
      <c r="E405" s="117" t="s">
        <v>92</v>
      </c>
      <c r="F405" s="114" t="s">
        <v>90</v>
      </c>
      <c r="G405" s="144"/>
      <c r="H405" s="118"/>
      <c r="I405" s="126"/>
      <c r="J405" s="127"/>
      <c r="K405" s="126"/>
      <c r="L405" s="122"/>
      <c r="M405" s="123"/>
    </row>
    <row r="406" s="104" customFormat="1" ht="12.75" spans="1:13">
      <c r="A406" s="114">
        <v>400</v>
      </c>
      <c r="B406" s="117"/>
      <c r="C406" s="115"/>
      <c r="D406" s="149">
        <v>31220</v>
      </c>
      <c r="E406" s="117" t="s">
        <v>309</v>
      </c>
      <c r="F406" s="114" t="s">
        <v>90</v>
      </c>
      <c r="G406" s="144"/>
      <c r="H406" s="118"/>
      <c r="I406" s="126"/>
      <c r="J406" s="127"/>
      <c r="K406" s="126"/>
      <c r="L406" s="122"/>
      <c r="M406" s="123"/>
    </row>
    <row r="407" s="104" customFormat="1" ht="12.75" spans="1:13">
      <c r="A407" s="114">
        <v>401</v>
      </c>
      <c r="B407" s="117"/>
      <c r="C407" s="115"/>
      <c r="D407" s="149">
        <v>36090</v>
      </c>
      <c r="E407" s="117" t="s">
        <v>91</v>
      </c>
      <c r="F407" s="114" t="s">
        <v>90</v>
      </c>
      <c r="G407" s="144"/>
      <c r="H407" s="118"/>
      <c r="I407" s="126"/>
      <c r="J407" s="127"/>
      <c r="K407" s="126"/>
      <c r="L407" s="122"/>
      <c r="M407" s="123"/>
    </row>
    <row r="408" s="104" customFormat="1" ht="12.75" spans="1:13">
      <c r="A408" s="114">
        <v>402</v>
      </c>
      <c r="B408" s="117"/>
      <c r="C408" s="115"/>
      <c r="D408" s="149">
        <v>17290</v>
      </c>
      <c r="E408" s="117" t="s">
        <v>103</v>
      </c>
      <c r="F408" s="114" t="s">
        <v>90</v>
      </c>
      <c r="G408" s="144"/>
      <c r="H408" s="118"/>
      <c r="I408" s="126"/>
      <c r="J408" s="127"/>
      <c r="K408" s="126"/>
      <c r="L408" s="122"/>
      <c r="M408" s="123"/>
    </row>
    <row r="409" s="104" customFormat="1" ht="12.75" spans="1:13">
      <c r="A409" s="114">
        <v>403</v>
      </c>
      <c r="B409" s="117"/>
      <c r="C409" s="115"/>
      <c r="D409" s="149">
        <v>4570</v>
      </c>
      <c r="E409" s="117" t="s">
        <v>310</v>
      </c>
      <c r="F409" s="114" t="s">
        <v>90</v>
      </c>
      <c r="G409" s="141"/>
      <c r="H409" s="118"/>
      <c r="I409" s="128"/>
      <c r="J409" s="129"/>
      <c r="K409" s="128"/>
      <c r="L409" s="122"/>
      <c r="M409" s="123"/>
    </row>
    <row r="410" s="104" customFormat="1" ht="12.75" spans="1:13">
      <c r="A410" s="114">
        <v>404</v>
      </c>
      <c r="B410" s="117"/>
      <c r="C410" s="115" t="s">
        <v>311</v>
      </c>
      <c r="D410" s="149">
        <v>60323</v>
      </c>
      <c r="E410" s="117" t="s">
        <v>102</v>
      </c>
      <c r="F410" s="114" t="s">
        <v>90</v>
      </c>
      <c r="G410" s="114">
        <v>2018</v>
      </c>
      <c r="H410" s="118">
        <v>63127048.43</v>
      </c>
      <c r="I410" s="124">
        <v>71118100</v>
      </c>
      <c r="J410" s="125">
        <v>0.666593607305936</v>
      </c>
      <c r="K410" s="124">
        <v>47406900</v>
      </c>
      <c r="L410" s="122"/>
      <c r="M410" s="123"/>
    </row>
    <row r="411" s="104" customFormat="1" ht="12.75" spans="1:13">
      <c r="A411" s="114">
        <v>405</v>
      </c>
      <c r="B411" s="117"/>
      <c r="C411" s="115"/>
      <c r="D411" s="149">
        <v>399534</v>
      </c>
      <c r="E411" s="117" t="s">
        <v>144</v>
      </c>
      <c r="F411" s="114" t="s">
        <v>90</v>
      </c>
      <c r="G411" s="114"/>
      <c r="H411" s="118"/>
      <c r="I411" s="126"/>
      <c r="J411" s="127"/>
      <c r="K411" s="126"/>
      <c r="L411" s="122"/>
      <c r="M411" s="123"/>
    </row>
    <row r="412" s="104" customFormat="1" ht="12.75" spans="1:13">
      <c r="A412" s="114">
        <v>406</v>
      </c>
      <c r="B412" s="117"/>
      <c r="C412" s="115"/>
      <c r="D412" s="149">
        <v>536727</v>
      </c>
      <c r="E412" s="117" t="s">
        <v>260</v>
      </c>
      <c r="F412" s="114" t="s">
        <v>90</v>
      </c>
      <c r="G412" s="114"/>
      <c r="H412" s="118"/>
      <c r="I412" s="126"/>
      <c r="J412" s="127"/>
      <c r="K412" s="126"/>
      <c r="L412" s="122"/>
      <c r="M412" s="123"/>
    </row>
    <row r="413" s="104" customFormat="1" ht="12.75" spans="1:13">
      <c r="A413" s="114">
        <v>407</v>
      </c>
      <c r="B413" s="117"/>
      <c r="C413" s="115"/>
      <c r="D413" s="149">
        <v>254271</v>
      </c>
      <c r="E413" s="117" t="s">
        <v>100</v>
      </c>
      <c r="F413" s="114" t="s">
        <v>90</v>
      </c>
      <c r="G413" s="114"/>
      <c r="H413" s="118"/>
      <c r="I413" s="126"/>
      <c r="J413" s="127"/>
      <c r="K413" s="126"/>
      <c r="L413" s="122"/>
      <c r="M413" s="123"/>
    </row>
    <row r="414" s="104" customFormat="1" ht="12.75" spans="1:13">
      <c r="A414" s="114">
        <v>408</v>
      </c>
      <c r="B414" s="117"/>
      <c r="C414" s="115"/>
      <c r="D414" s="149">
        <v>120310</v>
      </c>
      <c r="E414" s="117" t="s">
        <v>92</v>
      </c>
      <c r="F414" s="114" t="s">
        <v>90</v>
      </c>
      <c r="G414" s="114"/>
      <c r="H414" s="118"/>
      <c r="I414" s="126"/>
      <c r="J414" s="127"/>
      <c r="K414" s="126"/>
      <c r="L414" s="122"/>
      <c r="M414" s="123"/>
    </row>
    <row r="415" s="104" customFormat="1" ht="12.75" spans="1:13">
      <c r="A415" s="114">
        <v>409</v>
      </c>
      <c r="B415" s="117"/>
      <c r="C415" s="115"/>
      <c r="D415" s="149">
        <v>64131</v>
      </c>
      <c r="E415" s="117" t="s">
        <v>309</v>
      </c>
      <c r="F415" s="114" t="s">
        <v>90</v>
      </c>
      <c r="G415" s="114"/>
      <c r="H415" s="118"/>
      <c r="I415" s="126"/>
      <c r="J415" s="127"/>
      <c r="K415" s="126"/>
      <c r="L415" s="122"/>
      <c r="M415" s="123"/>
    </row>
    <row r="416" s="104" customFormat="1" ht="12.75" spans="1:13">
      <c r="A416" s="114">
        <v>410</v>
      </c>
      <c r="B416" s="117"/>
      <c r="C416" s="115"/>
      <c r="D416" s="149">
        <v>83886</v>
      </c>
      <c r="E416" s="117" t="s">
        <v>91</v>
      </c>
      <c r="F416" s="114" t="s">
        <v>90</v>
      </c>
      <c r="G416" s="114"/>
      <c r="H416" s="118"/>
      <c r="I416" s="126"/>
      <c r="J416" s="127"/>
      <c r="K416" s="126"/>
      <c r="L416" s="122"/>
      <c r="M416" s="123"/>
    </row>
    <row r="417" s="104" customFormat="1" ht="12.75" spans="1:13">
      <c r="A417" s="114">
        <v>411</v>
      </c>
      <c r="B417" s="117"/>
      <c r="C417" s="115"/>
      <c r="D417" s="149">
        <v>16449</v>
      </c>
      <c r="E417" s="117" t="s">
        <v>103</v>
      </c>
      <c r="F417" s="114" t="s">
        <v>90</v>
      </c>
      <c r="G417" s="114"/>
      <c r="H417" s="118"/>
      <c r="I417" s="126"/>
      <c r="J417" s="127"/>
      <c r="K417" s="126"/>
      <c r="L417" s="122"/>
      <c r="M417" s="123"/>
    </row>
    <row r="418" s="104" customFormat="1" ht="12.75" spans="1:13">
      <c r="A418" s="114">
        <v>412</v>
      </c>
      <c r="B418" s="117"/>
      <c r="C418" s="115"/>
      <c r="D418" s="149">
        <v>8707</v>
      </c>
      <c r="E418" s="117" t="s">
        <v>99</v>
      </c>
      <c r="F418" s="114" t="s">
        <v>90</v>
      </c>
      <c r="G418" s="114"/>
      <c r="H418" s="118"/>
      <c r="I418" s="128"/>
      <c r="J418" s="129"/>
      <c r="K418" s="128"/>
      <c r="L418" s="122"/>
      <c r="M418" s="123"/>
    </row>
    <row r="419" s="104" customFormat="1" ht="12.75" spans="1:13">
      <c r="A419" s="114"/>
      <c r="B419" s="117"/>
      <c r="C419" s="115"/>
      <c r="D419" s="149"/>
      <c r="E419" s="117"/>
      <c r="F419" s="114"/>
      <c r="G419" s="114"/>
      <c r="H419" s="118"/>
      <c r="I419" s="118"/>
      <c r="J419" s="139"/>
      <c r="K419" s="118"/>
      <c r="L419" s="122"/>
      <c r="M419" s="123"/>
    </row>
    <row r="420" s="104" customFormat="1" ht="12.75" spans="1:13">
      <c r="A420" s="114"/>
      <c r="B420" s="117"/>
      <c r="C420" s="115"/>
      <c r="D420" s="149"/>
      <c r="E420" s="117"/>
      <c r="F420" s="114"/>
      <c r="G420" s="114"/>
      <c r="H420" s="118"/>
      <c r="I420" s="118"/>
      <c r="J420" s="139"/>
      <c r="K420" s="118"/>
      <c r="L420" s="122"/>
      <c r="M420" s="123"/>
    </row>
    <row r="421" s="104" customFormat="1" ht="12.75" spans="1:13">
      <c r="A421" s="114"/>
      <c r="B421" s="117"/>
      <c r="C421" s="115"/>
      <c r="D421" s="149"/>
      <c r="E421" s="117"/>
      <c r="F421" s="114"/>
      <c r="G421" s="114"/>
      <c r="H421" s="118"/>
      <c r="I421" s="118"/>
      <c r="J421" s="139"/>
      <c r="K421" s="118"/>
      <c r="L421" s="122"/>
      <c r="M421" s="123"/>
    </row>
    <row r="422" s="104" customFormat="1" ht="12.75" spans="1:13">
      <c r="A422" s="114"/>
      <c r="B422" s="117"/>
      <c r="C422" s="115"/>
      <c r="D422" s="149"/>
      <c r="E422" s="117"/>
      <c r="F422" s="114"/>
      <c r="G422" s="114"/>
      <c r="H422" s="118"/>
      <c r="I422" s="118"/>
      <c r="J422" s="139"/>
      <c r="K422" s="118"/>
      <c r="L422" s="122"/>
      <c r="M422" s="123"/>
    </row>
    <row r="423" s="104" customFormat="1" ht="12.75" spans="1:13">
      <c r="A423" s="114"/>
      <c r="B423" s="117"/>
      <c r="C423" s="115"/>
      <c r="D423" s="149"/>
      <c r="E423" s="117"/>
      <c r="F423" s="114"/>
      <c r="G423" s="114"/>
      <c r="H423" s="118"/>
      <c r="I423" s="118"/>
      <c r="J423" s="139"/>
      <c r="K423" s="118"/>
      <c r="L423" s="122"/>
      <c r="M423" s="123"/>
    </row>
    <row r="424" s="104" customFormat="1" ht="12.75" spans="1:13">
      <c r="A424" s="114"/>
      <c r="B424" s="117"/>
      <c r="C424" s="115"/>
      <c r="D424" s="149"/>
      <c r="E424" s="117"/>
      <c r="F424" s="114"/>
      <c r="G424" s="114"/>
      <c r="H424" s="118"/>
      <c r="I424" s="118"/>
      <c r="J424" s="139"/>
      <c r="K424" s="118"/>
      <c r="L424" s="122"/>
      <c r="M424" s="123"/>
    </row>
    <row r="425" s="104" customFormat="1" ht="12.75" spans="1:13">
      <c r="A425" s="114"/>
      <c r="B425" s="114"/>
      <c r="C425" s="150"/>
      <c r="D425" s="114"/>
      <c r="E425" s="114"/>
      <c r="F425" s="114"/>
      <c r="G425" s="151"/>
      <c r="H425" s="120"/>
      <c r="I425" s="120"/>
      <c r="J425" s="121"/>
      <c r="K425" s="120"/>
      <c r="L425" s="122"/>
      <c r="M425" s="123"/>
    </row>
    <row r="426" s="104" customFormat="1" ht="15" customHeight="1" spans="1:13">
      <c r="A426" s="114"/>
      <c r="B426" s="114"/>
      <c r="C426" s="150"/>
      <c r="D426" s="114"/>
      <c r="E426" s="114"/>
      <c r="F426" s="114"/>
      <c r="G426" s="151"/>
      <c r="H426" s="120"/>
      <c r="I426" s="120"/>
      <c r="J426" s="115"/>
      <c r="K426" s="120"/>
      <c r="L426" s="122"/>
      <c r="M426" s="123"/>
    </row>
    <row r="427" s="104" customFormat="1" ht="15" customHeight="1" spans="1:13">
      <c r="A427" s="114" t="s">
        <v>312</v>
      </c>
      <c r="B427" s="114"/>
      <c r="C427" s="114"/>
      <c r="D427" s="114"/>
      <c r="E427" s="151"/>
      <c r="F427" s="151"/>
      <c r="G427" s="152" t="s">
        <v>313</v>
      </c>
      <c r="H427" s="120">
        <f>SUM(H7:H426)</f>
        <v>367344449.668573</v>
      </c>
      <c r="I427" s="120">
        <f>SUM(I7:I426)</f>
        <v>417729500</v>
      </c>
      <c r="J427" s="152"/>
      <c r="K427" s="120">
        <f>SUM(K7:K426)</f>
        <v>275369000</v>
      </c>
      <c r="L427" s="122"/>
      <c r="M427" s="122"/>
    </row>
    <row r="428" s="104" customFormat="1" ht="15" customHeight="1" spans="1:13">
      <c r="A428" s="153" t="s">
        <v>314</v>
      </c>
      <c r="B428" s="153"/>
      <c r="C428" s="153"/>
      <c r="D428" s="153"/>
      <c r="E428" s="152"/>
      <c r="F428" s="152"/>
      <c r="G428" s="152"/>
      <c r="H428" s="120"/>
      <c r="I428" s="119"/>
      <c r="J428" s="132"/>
      <c r="K428" s="119"/>
      <c r="L428" s="122"/>
      <c r="M428" s="123"/>
    </row>
    <row r="429" s="104" customFormat="1" ht="15" customHeight="1" spans="1:13">
      <c r="A429" s="114" t="s">
        <v>315</v>
      </c>
      <c r="B429" s="114"/>
      <c r="C429" s="114"/>
      <c r="D429" s="114"/>
      <c r="E429" s="151"/>
      <c r="F429" s="151"/>
      <c r="G429" s="152"/>
      <c r="H429" s="120">
        <f>H427-H428</f>
        <v>367344449.668573</v>
      </c>
      <c r="I429" s="120">
        <f>I427-I428</f>
        <v>417729500</v>
      </c>
      <c r="J429" s="152"/>
      <c r="K429" s="120">
        <f>K427-K428</f>
        <v>275369000</v>
      </c>
      <c r="L429" s="122"/>
      <c r="M429" s="122"/>
    </row>
    <row r="430" s="27" customFormat="1" customHeight="1" spans="1:13">
      <c r="A430" s="154" t="s">
        <v>67</v>
      </c>
      <c r="B430" s="154"/>
      <c r="C430" s="154"/>
      <c r="D430" s="154"/>
      <c r="H430" s="25" t="s">
        <v>316</v>
      </c>
      <c r="I430" s="155"/>
      <c r="J430" s="155"/>
      <c r="K430" s="155"/>
      <c r="L430" s="155"/>
      <c r="M430" s="155"/>
    </row>
    <row r="431" s="27" customFormat="1" customHeight="1" spans="1:13">
      <c r="A431" s="27" t="s">
        <v>69</v>
      </c>
    </row>
    <row r="432" customHeight="1" spans="1:13">
      <c r="K432" s="81"/>
    </row>
    <row r="433" customHeight="1" spans="11:11">
      <c r="K433" s="81"/>
    </row>
  </sheetData>
  <autoFilter xmlns:etc="http://www.wps.cn/officeDocument/2017/etCustomData" ref="A6:M418" etc:filterBottomFollowUsedRange="0">
    <extLst/>
  </autoFilter>
  <mergeCells count="268">
    <mergeCell ref="A3:M3"/>
    <mergeCell ref="I5:K5"/>
    <mergeCell ref="A427:D427"/>
    <mergeCell ref="A428:D428"/>
    <mergeCell ref="A429:D429"/>
    <mergeCell ref="A5:A6"/>
    <mergeCell ref="B5:B6"/>
    <mergeCell ref="B8:B10"/>
    <mergeCell ref="B12:B124"/>
    <mergeCell ref="B125:B145"/>
    <mergeCell ref="B146:B277"/>
    <mergeCell ref="B278:B300"/>
    <mergeCell ref="B302:B304"/>
    <mergeCell ref="B305:B330"/>
    <mergeCell ref="B333:B335"/>
    <mergeCell ref="B336:B357"/>
    <mergeCell ref="B358:B367"/>
    <mergeCell ref="B376:B394"/>
    <mergeCell ref="B397:B400"/>
    <mergeCell ref="C5:C6"/>
    <mergeCell ref="C8:C10"/>
    <mergeCell ref="C12:C14"/>
    <mergeCell ref="C15:C20"/>
    <mergeCell ref="C21:C23"/>
    <mergeCell ref="C24:C32"/>
    <mergeCell ref="C33:C45"/>
    <mergeCell ref="C46:C48"/>
    <mergeCell ref="C50:C53"/>
    <mergeCell ref="C54:C57"/>
    <mergeCell ref="C58:C61"/>
    <mergeCell ref="C64:C66"/>
    <mergeCell ref="C67:C69"/>
    <mergeCell ref="C70:C77"/>
    <mergeCell ref="C78:C85"/>
    <mergeCell ref="C86:C88"/>
    <mergeCell ref="C89:C92"/>
    <mergeCell ref="C93:C96"/>
    <mergeCell ref="C97:C100"/>
    <mergeCell ref="C101:C104"/>
    <mergeCell ref="C105:C108"/>
    <mergeCell ref="C109:C111"/>
    <mergeCell ref="C112:C115"/>
    <mergeCell ref="C116:C121"/>
    <mergeCell ref="C122:C124"/>
    <mergeCell ref="C128:C134"/>
    <mergeCell ref="C135:C136"/>
    <mergeCell ref="C141:C143"/>
    <mergeCell ref="C144:C145"/>
    <mergeCell ref="C146:C151"/>
    <mergeCell ref="C153:C155"/>
    <mergeCell ref="C161:C165"/>
    <mergeCell ref="C166:C169"/>
    <mergeCell ref="C170:C171"/>
    <mergeCell ref="C172:C174"/>
    <mergeCell ref="C178:C182"/>
    <mergeCell ref="C184:C186"/>
    <mergeCell ref="C187:C192"/>
    <mergeCell ref="C194:C198"/>
    <mergeCell ref="C199:C200"/>
    <mergeCell ref="C201:C203"/>
    <mergeCell ref="C204:C206"/>
    <mergeCell ref="C207:C208"/>
    <mergeCell ref="C209:C210"/>
    <mergeCell ref="C211:C213"/>
    <mergeCell ref="C214:C218"/>
    <mergeCell ref="C219:C222"/>
    <mergeCell ref="C223:C226"/>
    <mergeCell ref="C227:C230"/>
    <mergeCell ref="C231:C232"/>
    <mergeCell ref="C233:C234"/>
    <mergeCell ref="C235:C236"/>
    <mergeCell ref="C237:C238"/>
    <mergeCell ref="C239:C243"/>
    <mergeCell ref="C244:C247"/>
    <mergeCell ref="C248:C250"/>
    <mergeCell ref="C251:C254"/>
    <mergeCell ref="C255:C258"/>
    <mergeCell ref="C259:C261"/>
    <mergeCell ref="C262:C265"/>
    <mergeCell ref="C267:C268"/>
    <mergeCell ref="C269:C274"/>
    <mergeCell ref="C284:C286"/>
    <mergeCell ref="C302:C304"/>
    <mergeCell ref="C306:C308"/>
    <mergeCell ref="C309:C315"/>
    <mergeCell ref="C316:C319"/>
    <mergeCell ref="C320:C321"/>
    <mergeCell ref="C322:C325"/>
    <mergeCell ref="C326:C330"/>
    <mergeCell ref="C331:C332"/>
    <mergeCell ref="C336:C337"/>
    <mergeCell ref="C340:C341"/>
    <mergeCell ref="C345:C346"/>
    <mergeCell ref="C350:C351"/>
    <mergeCell ref="C354:C355"/>
    <mergeCell ref="C356:C357"/>
    <mergeCell ref="C358:C361"/>
    <mergeCell ref="C362:C364"/>
    <mergeCell ref="C365:C367"/>
    <mergeCell ref="C368:C372"/>
    <mergeCell ref="C373:C374"/>
    <mergeCell ref="C377:C379"/>
    <mergeCell ref="C381:C383"/>
    <mergeCell ref="C384:C386"/>
    <mergeCell ref="C387:C389"/>
    <mergeCell ref="C390:C394"/>
    <mergeCell ref="C395:C396"/>
    <mergeCell ref="C401:C409"/>
    <mergeCell ref="C410:C418"/>
    <mergeCell ref="D5:D6"/>
    <mergeCell ref="E5:E6"/>
    <mergeCell ref="F5:F6"/>
    <mergeCell ref="G5:G6"/>
    <mergeCell ref="G8:G10"/>
    <mergeCell ref="G12:G124"/>
    <mergeCell ref="G128:G134"/>
    <mergeCell ref="G135:G136"/>
    <mergeCell ref="G140:G145"/>
    <mergeCell ref="G146:G277"/>
    <mergeCell ref="G284:G286"/>
    <mergeCell ref="G302:G304"/>
    <mergeCell ref="G306:G308"/>
    <mergeCell ref="G309:G315"/>
    <mergeCell ref="G316:G319"/>
    <mergeCell ref="G320:G321"/>
    <mergeCell ref="G322:G325"/>
    <mergeCell ref="G326:G330"/>
    <mergeCell ref="G331:G332"/>
    <mergeCell ref="G336:G338"/>
    <mergeCell ref="G339:G341"/>
    <mergeCell ref="G345:G347"/>
    <mergeCell ref="G350:G351"/>
    <mergeCell ref="G354:G355"/>
    <mergeCell ref="G356:G357"/>
    <mergeCell ref="G358:G361"/>
    <mergeCell ref="G362:G367"/>
    <mergeCell ref="G368:G372"/>
    <mergeCell ref="G373:G374"/>
    <mergeCell ref="G376:G394"/>
    <mergeCell ref="G395:G396"/>
    <mergeCell ref="G397:G400"/>
    <mergeCell ref="G401:G409"/>
    <mergeCell ref="G410:G418"/>
    <mergeCell ref="H5:H6"/>
    <mergeCell ref="H8:H10"/>
    <mergeCell ref="H12:H124"/>
    <mergeCell ref="H128:H134"/>
    <mergeCell ref="H135:H136"/>
    <mergeCell ref="H140:H145"/>
    <mergeCell ref="H146:H277"/>
    <mergeCell ref="H284:H286"/>
    <mergeCell ref="H302:H304"/>
    <mergeCell ref="H306:H308"/>
    <mergeCell ref="H309:H315"/>
    <mergeCell ref="H316:H319"/>
    <mergeCell ref="H320:H321"/>
    <mergeCell ref="H322:H325"/>
    <mergeCell ref="H326:H330"/>
    <mergeCell ref="H331:H332"/>
    <mergeCell ref="H336:H338"/>
    <mergeCell ref="H339:H341"/>
    <mergeCell ref="H345:H347"/>
    <mergeCell ref="H350:H351"/>
    <mergeCell ref="H354:H355"/>
    <mergeCell ref="H356:H357"/>
    <mergeCell ref="H358:H361"/>
    <mergeCell ref="H362:H367"/>
    <mergeCell ref="H368:H372"/>
    <mergeCell ref="H373:H374"/>
    <mergeCell ref="H376:H394"/>
    <mergeCell ref="H395:H396"/>
    <mergeCell ref="H397:H400"/>
    <mergeCell ref="H401:H409"/>
    <mergeCell ref="H410:H418"/>
    <mergeCell ref="I8:I10"/>
    <mergeCell ref="I12:I124"/>
    <mergeCell ref="I128:I134"/>
    <mergeCell ref="I135:I136"/>
    <mergeCell ref="I140:I145"/>
    <mergeCell ref="I146:I277"/>
    <mergeCell ref="I284:I286"/>
    <mergeCell ref="I302:I304"/>
    <mergeCell ref="I306:I308"/>
    <mergeCell ref="I309:I315"/>
    <mergeCell ref="I316:I319"/>
    <mergeCell ref="I320:I321"/>
    <mergeCell ref="I322:I325"/>
    <mergeCell ref="I326:I330"/>
    <mergeCell ref="I331:I332"/>
    <mergeCell ref="I336:I338"/>
    <mergeCell ref="I339:I341"/>
    <mergeCell ref="I345:I347"/>
    <mergeCell ref="I350:I351"/>
    <mergeCell ref="I354:I355"/>
    <mergeCell ref="I356:I357"/>
    <mergeCell ref="I358:I361"/>
    <mergeCell ref="I362:I367"/>
    <mergeCell ref="I368:I372"/>
    <mergeCell ref="I373:I374"/>
    <mergeCell ref="I376:I394"/>
    <mergeCell ref="I395:I396"/>
    <mergeCell ref="I397:I400"/>
    <mergeCell ref="I401:I409"/>
    <mergeCell ref="I410:I418"/>
    <mergeCell ref="J8:J10"/>
    <mergeCell ref="J12:J124"/>
    <mergeCell ref="J128:J134"/>
    <mergeCell ref="J135:J136"/>
    <mergeCell ref="J140:J145"/>
    <mergeCell ref="J146:J277"/>
    <mergeCell ref="J284:J286"/>
    <mergeCell ref="J302:J304"/>
    <mergeCell ref="J306:J308"/>
    <mergeCell ref="J309:J315"/>
    <mergeCell ref="J316:J319"/>
    <mergeCell ref="J320:J321"/>
    <mergeCell ref="J322:J325"/>
    <mergeCell ref="J326:J330"/>
    <mergeCell ref="J331:J332"/>
    <mergeCell ref="J336:J338"/>
    <mergeCell ref="J339:J341"/>
    <mergeCell ref="J345:J347"/>
    <mergeCell ref="J350:J351"/>
    <mergeCell ref="J354:J355"/>
    <mergeCell ref="J356:J357"/>
    <mergeCell ref="J358:J361"/>
    <mergeCell ref="J362:J367"/>
    <mergeCell ref="J368:J372"/>
    <mergeCell ref="J373:J374"/>
    <mergeCell ref="J376:J394"/>
    <mergeCell ref="J395:J396"/>
    <mergeCell ref="J397:J400"/>
    <mergeCell ref="J401:J409"/>
    <mergeCell ref="J410:J418"/>
    <mergeCell ref="K8:K10"/>
    <mergeCell ref="K12:K124"/>
    <mergeCell ref="K128:K134"/>
    <mergeCell ref="K135:K136"/>
    <mergeCell ref="K140:K145"/>
    <mergeCell ref="K146:K277"/>
    <mergeCell ref="K284:K286"/>
    <mergeCell ref="K302:K304"/>
    <mergeCell ref="K306:K308"/>
    <mergeCell ref="K309:K315"/>
    <mergeCell ref="K316:K319"/>
    <mergeCell ref="K320:K321"/>
    <mergeCell ref="K322:K325"/>
    <mergeCell ref="K326:K330"/>
    <mergeCell ref="K331:K332"/>
    <mergeCell ref="K336:K338"/>
    <mergeCell ref="K339:K341"/>
    <mergeCell ref="K345:K347"/>
    <mergeCell ref="K350:K351"/>
    <mergeCell ref="K354:K355"/>
    <mergeCell ref="K356:K357"/>
    <mergeCell ref="K358:K361"/>
    <mergeCell ref="K362:K367"/>
    <mergeCell ref="K368:K372"/>
    <mergeCell ref="K373:K374"/>
    <mergeCell ref="K376:K394"/>
    <mergeCell ref="K395:K396"/>
    <mergeCell ref="K397:K400"/>
    <mergeCell ref="K401:K409"/>
    <mergeCell ref="K410:K418"/>
    <mergeCell ref="L5:L6"/>
    <mergeCell ref="L284:L286"/>
    <mergeCell ref="M5:M6"/>
    <mergeCell ref="M284:M286"/>
  </mergeCells>
  <printOptions horizontalCentered="1"/>
  <pageMargins left="0.748031496062992" right="0.748031496062992" top="0.78740157480315" bottom="0.590551181102362" header="1.18110236220472" footer="0.511811023622047"/>
  <pageSetup paperSize="9" scale="87" fitToHeight="0" orientation="landscape" blackAndWhite="1"/>
  <headerFooter scaleWithDoc="0">
    <oddHeader>&amp;R&amp;"宋体,常规"&amp;10第&amp;"Arial Narrow,常规"&amp;P&amp;"宋体,常规"页，共&amp;"Arial Narrow,常规"&amp;N&amp;"宋体,常规"页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U320"/>
  <sheetViews>
    <sheetView view="pageBreakPreview" zoomScale="90" zoomScaleNormal="100" workbookViewId="0">
      <pane ySplit="6" topLeftCell="A280" activePane="bottomLeft" state="frozen"/>
      <selection/>
      <selection pane="bottomLeft" activeCell="R286" sqref="R286"/>
    </sheetView>
  </sheetViews>
  <sheetFormatPr defaultColWidth="9" defaultRowHeight="15.75" customHeight="1"/>
  <cols>
    <col min="1" max="1" width="3.83333333333333" style="3" customWidth="1"/>
    <col min="2" max="2" width="9.41666666666667" style="3" customWidth="1"/>
    <col min="3" max="3" width="14.6666666666667" style="3" customWidth="1"/>
    <col min="4" max="4" width="12.5833333333333" style="3" customWidth="1"/>
    <col min="5" max="5" width="14.5" style="3" customWidth="1"/>
    <col min="6" max="6" width="4.41666666666667" style="3" customWidth="1"/>
    <col min="7" max="7" width="5.58333333333333" style="3" customWidth="1"/>
    <col min="8" max="9" width="8" style="3" customWidth="1"/>
    <col min="10" max="12" width="12.0833333333333" style="3" customWidth="1"/>
    <col min="13" max="13" width="6.83333333333333" style="3" customWidth="1"/>
    <col min="14" max="14" width="12.0833333333333" style="3" customWidth="1"/>
    <col min="15" max="15" width="8.08333333333333" style="3" customWidth="1"/>
    <col min="16" max="16" width="4.91666666666667" style="3" customWidth="1"/>
    <col min="17" max="17" width="13" style="3" customWidth="1"/>
    <col min="18" max="18" width="10.9166666666667" style="3" customWidth="1"/>
    <col min="19" max="19" width="11" style="3" customWidth="1"/>
    <col min="20" max="20" width="10.1666666666667" style="3" customWidth="1" outlineLevel="1"/>
    <col min="21" max="21" width="12.0833333333333" style="3" customWidth="1" outlineLevel="1"/>
    <col min="22" max="22" width="6" style="3" customWidth="1" outlineLevel="1"/>
    <col min="23" max="23" width="12.3333333333333" style="3" customWidth="1" outlineLevel="1"/>
    <col min="24" max="24" width="12" style="3" customWidth="1" outlineLevel="1"/>
    <col min="25" max="25" width="8" style="3" customWidth="1" outlineLevel="1"/>
    <col min="26" max="26" width="10" style="3" customWidth="1" outlineLevel="1"/>
    <col min="27" max="28" width="11.6666666666667" style="28" customWidth="1" outlineLevel="1"/>
    <col min="29" max="29" width="8.41666666666667" style="3" customWidth="1" outlineLevel="1"/>
    <col min="30" max="30" width="7.91666666666667" style="3" customWidth="1" outlineLevel="1"/>
    <col min="31" max="31" width="6.16666666666667" style="3" customWidth="1" outlineLevel="1"/>
    <col min="32" max="32" width="8.91666666666667" style="3" customWidth="1" outlineLevel="1"/>
    <col min="33" max="33" width="9.41666666666667" style="3" customWidth="1" outlineLevel="1"/>
    <col min="34" max="34" width="11.0833333333333" style="3" customWidth="1" outlineLevel="1"/>
    <col min="35" max="36" width="9" style="3" customWidth="1" outlineLevel="1"/>
    <col min="37" max="37" width="7.41666666666667" style="3" customWidth="1" outlineLevel="1"/>
    <col min="38" max="38" width="9" style="29" customWidth="1" outlineLevel="1"/>
    <col min="39" max="41" width="9" style="3" customWidth="1" outlineLevel="1"/>
    <col min="42" max="42" width="11.6666666666667" style="3" customWidth="1" outlineLevel="1"/>
    <col min="43" max="43" width="9" style="3" customWidth="1"/>
    <col min="44" max="45" width="9.08333333333333" style="3" customWidth="1"/>
    <col min="46" max="46" width="11.4166666666667" style="3" customWidth="1"/>
    <col min="47" max="47" width="13.8333333333333" style="3" customWidth="1"/>
    <col min="48" max="57" width="9" style="3" customWidth="1"/>
    <col min="58" max="253" width="8.66666666666667" style="3"/>
    <col min="254" max="254" width="3.83333333333333" style="3" customWidth="1"/>
    <col min="255" max="255" width="9.41666666666667" style="3" customWidth="1"/>
    <col min="256" max="256" width="14.6666666666667" style="3" customWidth="1"/>
    <col min="257" max="257" width="12.5833333333333" style="3" customWidth="1"/>
    <col min="258" max="258" width="14.5" style="3" customWidth="1"/>
    <col min="259" max="259" width="4.41666666666667" style="3" customWidth="1"/>
    <col min="260" max="260" width="5.58333333333333" style="3" customWidth="1"/>
    <col min="261" max="262" width="8" style="3" customWidth="1"/>
    <col min="263" max="264" width="9" style="3" hidden="1" customWidth="1"/>
    <col min="265" max="266" width="12.0833333333333" style="3" customWidth="1"/>
    <col min="267" max="267" width="9" style="3" hidden="1" customWidth="1"/>
    <col min="268" max="268" width="12.0833333333333" style="3" customWidth="1"/>
    <col min="269" max="269" width="6.83333333333333" style="3" customWidth="1"/>
    <col min="270" max="270" width="12.0833333333333" style="3" customWidth="1"/>
    <col min="271" max="271" width="8.08333333333333" style="3" customWidth="1"/>
    <col min="272" max="272" width="4.91666666666667" style="3" customWidth="1"/>
    <col min="273" max="273" width="13" style="3" customWidth="1"/>
    <col min="274" max="274" width="10.9166666666667" style="3" customWidth="1"/>
    <col min="275" max="275" width="11" style="3" customWidth="1"/>
    <col min="276" max="276" width="10.1666666666667" style="3" customWidth="1"/>
    <col min="277" max="277" width="12.0833333333333" style="3" customWidth="1"/>
    <col min="278" max="278" width="6" style="3" customWidth="1"/>
    <col min="279" max="279" width="12.3333333333333" style="3" customWidth="1"/>
    <col min="280" max="280" width="12" style="3" customWidth="1"/>
    <col min="281" max="281" width="8" style="3" customWidth="1"/>
    <col min="282" max="282" width="10" style="3" customWidth="1"/>
    <col min="283" max="284" width="11.6666666666667" style="3" customWidth="1"/>
    <col min="285" max="285" width="8.41666666666667" style="3" customWidth="1"/>
    <col min="286" max="286" width="7.91666666666667" style="3" customWidth="1"/>
    <col min="287" max="287" width="6.16666666666667" style="3" customWidth="1"/>
    <col min="288" max="288" width="8.91666666666667" style="3" customWidth="1"/>
    <col min="289" max="289" width="9.41666666666667" style="3" customWidth="1"/>
    <col min="290" max="290" width="11.0833333333333" style="3" customWidth="1"/>
    <col min="291" max="292" width="9" style="3" customWidth="1"/>
    <col min="293" max="293" width="7.41666666666667" style="3" customWidth="1"/>
    <col min="294" max="297" width="9" style="3" customWidth="1"/>
    <col min="298" max="298" width="11.6666666666667" style="3" customWidth="1"/>
    <col min="299" max="299" width="9" style="3" customWidth="1"/>
    <col min="300" max="301" width="9.08333333333333" style="3" customWidth="1"/>
    <col min="302" max="302" width="11.4166666666667" style="3" customWidth="1"/>
    <col min="303" max="303" width="13.8333333333333" style="3" customWidth="1"/>
    <col min="304" max="313" width="9" style="3" customWidth="1"/>
    <col min="314" max="509" width="8.66666666666667" style="3"/>
    <col min="510" max="510" width="3.83333333333333" style="3" customWidth="1"/>
    <col min="511" max="511" width="9.41666666666667" style="3" customWidth="1"/>
    <col min="512" max="512" width="14.6666666666667" style="3" customWidth="1"/>
    <col min="513" max="513" width="12.5833333333333" style="3" customWidth="1"/>
    <col min="514" max="514" width="14.5" style="3" customWidth="1"/>
    <col min="515" max="515" width="4.41666666666667" style="3" customWidth="1"/>
    <col min="516" max="516" width="5.58333333333333" style="3" customWidth="1"/>
    <col min="517" max="518" width="8" style="3" customWidth="1"/>
    <col min="519" max="520" width="9" style="3" hidden="1" customWidth="1"/>
    <col min="521" max="522" width="12.0833333333333" style="3" customWidth="1"/>
    <col min="523" max="523" width="9" style="3" hidden="1" customWidth="1"/>
    <col min="524" max="524" width="12.0833333333333" style="3" customWidth="1"/>
    <col min="525" max="525" width="6.83333333333333" style="3" customWidth="1"/>
    <col min="526" max="526" width="12.0833333333333" style="3" customWidth="1"/>
    <col min="527" max="527" width="8.08333333333333" style="3" customWidth="1"/>
    <col min="528" max="528" width="4.91666666666667" style="3" customWidth="1"/>
    <col min="529" max="529" width="13" style="3" customWidth="1"/>
    <col min="530" max="530" width="10.9166666666667" style="3" customWidth="1"/>
    <col min="531" max="531" width="11" style="3" customWidth="1"/>
    <col min="532" max="532" width="10.1666666666667" style="3" customWidth="1"/>
    <col min="533" max="533" width="12.0833333333333" style="3" customWidth="1"/>
    <col min="534" max="534" width="6" style="3" customWidth="1"/>
    <col min="535" max="535" width="12.3333333333333" style="3" customWidth="1"/>
    <col min="536" max="536" width="12" style="3" customWidth="1"/>
    <col min="537" max="537" width="8" style="3" customWidth="1"/>
    <col min="538" max="538" width="10" style="3" customWidth="1"/>
    <col min="539" max="540" width="11.6666666666667" style="3" customWidth="1"/>
    <col min="541" max="541" width="8.41666666666667" style="3" customWidth="1"/>
    <col min="542" max="542" width="7.91666666666667" style="3" customWidth="1"/>
    <col min="543" max="543" width="6.16666666666667" style="3" customWidth="1"/>
    <col min="544" max="544" width="8.91666666666667" style="3" customWidth="1"/>
    <col min="545" max="545" width="9.41666666666667" style="3" customWidth="1"/>
    <col min="546" max="546" width="11.0833333333333" style="3" customWidth="1"/>
    <col min="547" max="548" width="9" style="3" customWidth="1"/>
    <col min="549" max="549" width="7.41666666666667" style="3" customWidth="1"/>
    <col min="550" max="553" width="9" style="3" customWidth="1"/>
    <col min="554" max="554" width="11.6666666666667" style="3" customWidth="1"/>
    <col min="555" max="555" width="9" style="3" customWidth="1"/>
    <col min="556" max="557" width="9.08333333333333" style="3" customWidth="1"/>
    <col min="558" max="558" width="11.4166666666667" style="3" customWidth="1"/>
    <col min="559" max="559" width="13.8333333333333" style="3" customWidth="1"/>
    <col min="560" max="569" width="9" style="3" customWidth="1"/>
    <col min="570" max="765" width="8.66666666666667" style="3"/>
    <col min="766" max="766" width="3.83333333333333" style="3" customWidth="1"/>
    <col min="767" max="767" width="9.41666666666667" style="3" customWidth="1"/>
    <col min="768" max="768" width="14.6666666666667" style="3" customWidth="1"/>
    <col min="769" max="769" width="12.5833333333333" style="3" customWidth="1"/>
    <col min="770" max="770" width="14.5" style="3" customWidth="1"/>
    <col min="771" max="771" width="4.41666666666667" style="3" customWidth="1"/>
    <col min="772" max="772" width="5.58333333333333" style="3" customWidth="1"/>
    <col min="773" max="774" width="8" style="3" customWidth="1"/>
    <col min="775" max="776" width="9" style="3" hidden="1" customWidth="1"/>
    <col min="777" max="778" width="12.0833333333333" style="3" customWidth="1"/>
    <col min="779" max="779" width="9" style="3" hidden="1" customWidth="1"/>
    <col min="780" max="780" width="12.0833333333333" style="3" customWidth="1"/>
    <col min="781" max="781" width="6.83333333333333" style="3" customWidth="1"/>
    <col min="782" max="782" width="12.0833333333333" style="3" customWidth="1"/>
    <col min="783" max="783" width="8.08333333333333" style="3" customWidth="1"/>
    <col min="784" max="784" width="4.91666666666667" style="3" customWidth="1"/>
    <col min="785" max="785" width="13" style="3" customWidth="1"/>
    <col min="786" max="786" width="10.9166666666667" style="3" customWidth="1"/>
    <col min="787" max="787" width="11" style="3" customWidth="1"/>
    <col min="788" max="788" width="10.1666666666667" style="3" customWidth="1"/>
    <col min="789" max="789" width="12.0833333333333" style="3" customWidth="1"/>
    <col min="790" max="790" width="6" style="3" customWidth="1"/>
    <col min="791" max="791" width="12.3333333333333" style="3" customWidth="1"/>
    <col min="792" max="792" width="12" style="3" customWidth="1"/>
    <col min="793" max="793" width="8" style="3" customWidth="1"/>
    <col min="794" max="794" width="10" style="3" customWidth="1"/>
    <col min="795" max="796" width="11.6666666666667" style="3" customWidth="1"/>
    <col min="797" max="797" width="8.41666666666667" style="3" customWidth="1"/>
    <col min="798" max="798" width="7.91666666666667" style="3" customWidth="1"/>
    <col min="799" max="799" width="6.16666666666667" style="3" customWidth="1"/>
    <col min="800" max="800" width="8.91666666666667" style="3" customWidth="1"/>
    <col min="801" max="801" width="9.41666666666667" style="3" customWidth="1"/>
    <col min="802" max="802" width="11.0833333333333" style="3" customWidth="1"/>
    <col min="803" max="804" width="9" style="3" customWidth="1"/>
    <col min="805" max="805" width="7.41666666666667" style="3" customWidth="1"/>
    <col min="806" max="809" width="9" style="3" customWidth="1"/>
    <col min="810" max="810" width="11.6666666666667" style="3" customWidth="1"/>
    <col min="811" max="811" width="9" style="3" customWidth="1"/>
    <col min="812" max="813" width="9.08333333333333" style="3" customWidth="1"/>
    <col min="814" max="814" width="11.4166666666667" style="3" customWidth="1"/>
    <col min="815" max="815" width="13.8333333333333" style="3" customWidth="1"/>
    <col min="816" max="825" width="9" style="3" customWidth="1"/>
    <col min="826" max="1021" width="8.66666666666667" style="3"/>
    <col min="1022" max="1022" width="3.83333333333333" style="3" customWidth="1"/>
    <col min="1023" max="1023" width="9.41666666666667" style="3" customWidth="1"/>
    <col min="1024" max="1024" width="14.6666666666667" style="3" customWidth="1"/>
    <col min="1025" max="1025" width="12.5833333333333" style="3" customWidth="1"/>
    <col min="1026" max="1026" width="14.5" style="3" customWidth="1"/>
    <col min="1027" max="1027" width="4.41666666666667" style="3" customWidth="1"/>
    <col min="1028" max="1028" width="5.58333333333333" style="3" customWidth="1"/>
    <col min="1029" max="1030" width="8" style="3" customWidth="1"/>
    <col min="1031" max="1032" width="9" style="3" hidden="1" customWidth="1"/>
    <col min="1033" max="1034" width="12.0833333333333" style="3" customWidth="1"/>
    <col min="1035" max="1035" width="9" style="3" hidden="1" customWidth="1"/>
    <col min="1036" max="1036" width="12.0833333333333" style="3" customWidth="1"/>
    <col min="1037" max="1037" width="6.83333333333333" style="3" customWidth="1"/>
    <col min="1038" max="1038" width="12.0833333333333" style="3" customWidth="1"/>
    <col min="1039" max="1039" width="8.08333333333333" style="3" customWidth="1"/>
    <col min="1040" max="1040" width="4.91666666666667" style="3" customWidth="1"/>
    <col min="1041" max="1041" width="13" style="3" customWidth="1"/>
    <col min="1042" max="1042" width="10.9166666666667" style="3" customWidth="1"/>
    <col min="1043" max="1043" width="11" style="3" customWidth="1"/>
    <col min="1044" max="1044" width="10.1666666666667" style="3" customWidth="1"/>
    <col min="1045" max="1045" width="12.0833333333333" style="3" customWidth="1"/>
    <col min="1046" max="1046" width="6" style="3" customWidth="1"/>
    <col min="1047" max="1047" width="12.3333333333333" style="3" customWidth="1"/>
    <col min="1048" max="1048" width="12" style="3" customWidth="1"/>
    <col min="1049" max="1049" width="8" style="3" customWidth="1"/>
    <col min="1050" max="1050" width="10" style="3" customWidth="1"/>
    <col min="1051" max="1052" width="11.6666666666667" style="3" customWidth="1"/>
    <col min="1053" max="1053" width="8.41666666666667" style="3" customWidth="1"/>
    <col min="1054" max="1054" width="7.91666666666667" style="3" customWidth="1"/>
    <col min="1055" max="1055" width="6.16666666666667" style="3" customWidth="1"/>
    <col min="1056" max="1056" width="8.91666666666667" style="3" customWidth="1"/>
    <col min="1057" max="1057" width="9.41666666666667" style="3" customWidth="1"/>
    <col min="1058" max="1058" width="11.0833333333333" style="3" customWidth="1"/>
    <col min="1059" max="1060" width="9" style="3" customWidth="1"/>
    <col min="1061" max="1061" width="7.41666666666667" style="3" customWidth="1"/>
    <col min="1062" max="1065" width="9" style="3" customWidth="1"/>
    <col min="1066" max="1066" width="11.6666666666667" style="3" customWidth="1"/>
    <col min="1067" max="1067" width="9" style="3" customWidth="1"/>
    <col min="1068" max="1069" width="9.08333333333333" style="3" customWidth="1"/>
    <col min="1070" max="1070" width="11.4166666666667" style="3" customWidth="1"/>
    <col min="1071" max="1071" width="13.8333333333333" style="3" customWidth="1"/>
    <col min="1072" max="1081" width="9" style="3" customWidth="1"/>
    <col min="1082" max="1277" width="8.66666666666667" style="3"/>
    <col min="1278" max="1278" width="3.83333333333333" style="3" customWidth="1"/>
    <col min="1279" max="1279" width="9.41666666666667" style="3" customWidth="1"/>
    <col min="1280" max="1280" width="14.6666666666667" style="3" customWidth="1"/>
    <col min="1281" max="1281" width="12.5833333333333" style="3" customWidth="1"/>
    <col min="1282" max="1282" width="14.5" style="3" customWidth="1"/>
    <col min="1283" max="1283" width="4.41666666666667" style="3" customWidth="1"/>
    <col min="1284" max="1284" width="5.58333333333333" style="3" customWidth="1"/>
    <col min="1285" max="1286" width="8" style="3" customWidth="1"/>
    <col min="1287" max="1288" width="9" style="3" hidden="1" customWidth="1"/>
    <col min="1289" max="1290" width="12.0833333333333" style="3" customWidth="1"/>
    <col min="1291" max="1291" width="9" style="3" hidden="1" customWidth="1"/>
    <col min="1292" max="1292" width="12.0833333333333" style="3" customWidth="1"/>
    <col min="1293" max="1293" width="6.83333333333333" style="3" customWidth="1"/>
    <col min="1294" max="1294" width="12.0833333333333" style="3" customWidth="1"/>
    <col min="1295" max="1295" width="8.08333333333333" style="3" customWidth="1"/>
    <col min="1296" max="1296" width="4.91666666666667" style="3" customWidth="1"/>
    <col min="1297" max="1297" width="13" style="3" customWidth="1"/>
    <col min="1298" max="1298" width="10.9166666666667" style="3" customWidth="1"/>
    <col min="1299" max="1299" width="11" style="3" customWidth="1"/>
    <col min="1300" max="1300" width="10.1666666666667" style="3" customWidth="1"/>
    <col min="1301" max="1301" width="12.0833333333333" style="3" customWidth="1"/>
    <col min="1302" max="1302" width="6" style="3" customWidth="1"/>
    <col min="1303" max="1303" width="12.3333333333333" style="3" customWidth="1"/>
    <col min="1304" max="1304" width="12" style="3" customWidth="1"/>
    <col min="1305" max="1305" width="8" style="3" customWidth="1"/>
    <col min="1306" max="1306" width="10" style="3" customWidth="1"/>
    <col min="1307" max="1308" width="11.6666666666667" style="3" customWidth="1"/>
    <col min="1309" max="1309" width="8.41666666666667" style="3" customWidth="1"/>
    <col min="1310" max="1310" width="7.91666666666667" style="3" customWidth="1"/>
    <col min="1311" max="1311" width="6.16666666666667" style="3" customWidth="1"/>
    <col min="1312" max="1312" width="8.91666666666667" style="3" customWidth="1"/>
    <col min="1313" max="1313" width="9.41666666666667" style="3" customWidth="1"/>
    <col min="1314" max="1314" width="11.0833333333333" style="3" customWidth="1"/>
    <col min="1315" max="1316" width="9" style="3" customWidth="1"/>
    <col min="1317" max="1317" width="7.41666666666667" style="3" customWidth="1"/>
    <col min="1318" max="1321" width="9" style="3" customWidth="1"/>
    <col min="1322" max="1322" width="11.6666666666667" style="3" customWidth="1"/>
    <col min="1323" max="1323" width="9" style="3" customWidth="1"/>
    <col min="1324" max="1325" width="9.08333333333333" style="3" customWidth="1"/>
    <col min="1326" max="1326" width="11.4166666666667" style="3" customWidth="1"/>
    <col min="1327" max="1327" width="13.8333333333333" style="3" customWidth="1"/>
    <col min="1328" max="1337" width="9" style="3" customWidth="1"/>
    <col min="1338" max="1533" width="8.66666666666667" style="3"/>
    <col min="1534" max="1534" width="3.83333333333333" style="3" customWidth="1"/>
    <col min="1535" max="1535" width="9.41666666666667" style="3" customWidth="1"/>
    <col min="1536" max="1536" width="14.6666666666667" style="3" customWidth="1"/>
    <col min="1537" max="1537" width="12.5833333333333" style="3" customWidth="1"/>
    <col min="1538" max="1538" width="14.5" style="3" customWidth="1"/>
    <col min="1539" max="1539" width="4.41666666666667" style="3" customWidth="1"/>
    <col min="1540" max="1540" width="5.58333333333333" style="3" customWidth="1"/>
    <col min="1541" max="1542" width="8" style="3" customWidth="1"/>
    <col min="1543" max="1544" width="9" style="3" hidden="1" customWidth="1"/>
    <col min="1545" max="1546" width="12.0833333333333" style="3" customWidth="1"/>
    <col min="1547" max="1547" width="9" style="3" hidden="1" customWidth="1"/>
    <col min="1548" max="1548" width="12.0833333333333" style="3" customWidth="1"/>
    <col min="1549" max="1549" width="6.83333333333333" style="3" customWidth="1"/>
    <col min="1550" max="1550" width="12.0833333333333" style="3" customWidth="1"/>
    <col min="1551" max="1551" width="8.08333333333333" style="3" customWidth="1"/>
    <col min="1552" max="1552" width="4.91666666666667" style="3" customWidth="1"/>
    <col min="1553" max="1553" width="13" style="3" customWidth="1"/>
    <col min="1554" max="1554" width="10.9166666666667" style="3" customWidth="1"/>
    <col min="1555" max="1555" width="11" style="3" customWidth="1"/>
    <col min="1556" max="1556" width="10.1666666666667" style="3" customWidth="1"/>
    <col min="1557" max="1557" width="12.0833333333333" style="3" customWidth="1"/>
    <col min="1558" max="1558" width="6" style="3" customWidth="1"/>
    <col min="1559" max="1559" width="12.3333333333333" style="3" customWidth="1"/>
    <col min="1560" max="1560" width="12" style="3" customWidth="1"/>
    <col min="1561" max="1561" width="8" style="3" customWidth="1"/>
    <col min="1562" max="1562" width="10" style="3" customWidth="1"/>
    <col min="1563" max="1564" width="11.6666666666667" style="3" customWidth="1"/>
    <col min="1565" max="1565" width="8.41666666666667" style="3" customWidth="1"/>
    <col min="1566" max="1566" width="7.91666666666667" style="3" customWidth="1"/>
    <col min="1567" max="1567" width="6.16666666666667" style="3" customWidth="1"/>
    <col min="1568" max="1568" width="8.91666666666667" style="3" customWidth="1"/>
    <col min="1569" max="1569" width="9.41666666666667" style="3" customWidth="1"/>
    <col min="1570" max="1570" width="11.0833333333333" style="3" customWidth="1"/>
    <col min="1571" max="1572" width="9" style="3" customWidth="1"/>
    <col min="1573" max="1573" width="7.41666666666667" style="3" customWidth="1"/>
    <col min="1574" max="1577" width="9" style="3" customWidth="1"/>
    <col min="1578" max="1578" width="11.6666666666667" style="3" customWidth="1"/>
    <col min="1579" max="1579" width="9" style="3" customWidth="1"/>
    <col min="1580" max="1581" width="9.08333333333333" style="3" customWidth="1"/>
    <col min="1582" max="1582" width="11.4166666666667" style="3" customWidth="1"/>
    <col min="1583" max="1583" width="13.8333333333333" style="3" customWidth="1"/>
    <col min="1584" max="1593" width="9" style="3" customWidth="1"/>
    <col min="1594" max="1789" width="8.66666666666667" style="3"/>
    <col min="1790" max="1790" width="3.83333333333333" style="3" customWidth="1"/>
    <col min="1791" max="1791" width="9.41666666666667" style="3" customWidth="1"/>
    <col min="1792" max="1792" width="14.6666666666667" style="3" customWidth="1"/>
    <col min="1793" max="1793" width="12.5833333333333" style="3" customWidth="1"/>
    <col min="1794" max="1794" width="14.5" style="3" customWidth="1"/>
    <col min="1795" max="1795" width="4.41666666666667" style="3" customWidth="1"/>
    <col min="1796" max="1796" width="5.58333333333333" style="3" customWidth="1"/>
    <col min="1797" max="1798" width="8" style="3" customWidth="1"/>
    <col min="1799" max="1800" width="9" style="3" hidden="1" customWidth="1"/>
    <col min="1801" max="1802" width="12.0833333333333" style="3" customWidth="1"/>
    <col min="1803" max="1803" width="9" style="3" hidden="1" customWidth="1"/>
    <col min="1804" max="1804" width="12.0833333333333" style="3" customWidth="1"/>
    <col min="1805" max="1805" width="6.83333333333333" style="3" customWidth="1"/>
    <col min="1806" max="1806" width="12.0833333333333" style="3" customWidth="1"/>
    <col min="1807" max="1807" width="8.08333333333333" style="3" customWidth="1"/>
    <col min="1808" max="1808" width="4.91666666666667" style="3" customWidth="1"/>
    <col min="1809" max="1809" width="13" style="3" customWidth="1"/>
    <col min="1810" max="1810" width="10.9166666666667" style="3" customWidth="1"/>
    <col min="1811" max="1811" width="11" style="3" customWidth="1"/>
    <col min="1812" max="1812" width="10.1666666666667" style="3" customWidth="1"/>
    <col min="1813" max="1813" width="12.0833333333333" style="3" customWidth="1"/>
    <col min="1814" max="1814" width="6" style="3" customWidth="1"/>
    <col min="1815" max="1815" width="12.3333333333333" style="3" customWidth="1"/>
    <col min="1816" max="1816" width="12" style="3" customWidth="1"/>
    <col min="1817" max="1817" width="8" style="3" customWidth="1"/>
    <col min="1818" max="1818" width="10" style="3" customWidth="1"/>
    <col min="1819" max="1820" width="11.6666666666667" style="3" customWidth="1"/>
    <col min="1821" max="1821" width="8.41666666666667" style="3" customWidth="1"/>
    <col min="1822" max="1822" width="7.91666666666667" style="3" customWidth="1"/>
    <col min="1823" max="1823" width="6.16666666666667" style="3" customWidth="1"/>
    <col min="1824" max="1824" width="8.91666666666667" style="3" customWidth="1"/>
    <col min="1825" max="1825" width="9.41666666666667" style="3" customWidth="1"/>
    <col min="1826" max="1826" width="11.0833333333333" style="3" customWidth="1"/>
    <col min="1827" max="1828" width="9" style="3" customWidth="1"/>
    <col min="1829" max="1829" width="7.41666666666667" style="3" customWidth="1"/>
    <col min="1830" max="1833" width="9" style="3" customWidth="1"/>
    <col min="1834" max="1834" width="11.6666666666667" style="3" customWidth="1"/>
    <col min="1835" max="1835" width="9" style="3" customWidth="1"/>
    <col min="1836" max="1837" width="9.08333333333333" style="3" customWidth="1"/>
    <col min="1838" max="1838" width="11.4166666666667" style="3" customWidth="1"/>
    <col min="1839" max="1839" width="13.8333333333333" style="3" customWidth="1"/>
    <col min="1840" max="1849" width="9" style="3" customWidth="1"/>
    <col min="1850" max="2045" width="8.66666666666667" style="3"/>
    <col min="2046" max="2046" width="3.83333333333333" style="3" customWidth="1"/>
    <col min="2047" max="2047" width="9.41666666666667" style="3" customWidth="1"/>
    <col min="2048" max="2048" width="14.6666666666667" style="3" customWidth="1"/>
    <col min="2049" max="2049" width="12.5833333333333" style="3" customWidth="1"/>
    <col min="2050" max="2050" width="14.5" style="3" customWidth="1"/>
    <col min="2051" max="2051" width="4.41666666666667" style="3" customWidth="1"/>
    <col min="2052" max="2052" width="5.58333333333333" style="3" customWidth="1"/>
    <col min="2053" max="2054" width="8" style="3" customWidth="1"/>
    <col min="2055" max="2056" width="9" style="3" hidden="1" customWidth="1"/>
    <col min="2057" max="2058" width="12.0833333333333" style="3" customWidth="1"/>
    <col min="2059" max="2059" width="9" style="3" hidden="1" customWidth="1"/>
    <col min="2060" max="2060" width="12.0833333333333" style="3" customWidth="1"/>
    <col min="2061" max="2061" width="6.83333333333333" style="3" customWidth="1"/>
    <col min="2062" max="2062" width="12.0833333333333" style="3" customWidth="1"/>
    <col min="2063" max="2063" width="8.08333333333333" style="3" customWidth="1"/>
    <col min="2064" max="2064" width="4.91666666666667" style="3" customWidth="1"/>
    <col min="2065" max="2065" width="13" style="3" customWidth="1"/>
    <col min="2066" max="2066" width="10.9166666666667" style="3" customWidth="1"/>
    <col min="2067" max="2067" width="11" style="3" customWidth="1"/>
    <col min="2068" max="2068" width="10.1666666666667" style="3" customWidth="1"/>
    <col min="2069" max="2069" width="12.0833333333333" style="3" customWidth="1"/>
    <col min="2070" max="2070" width="6" style="3" customWidth="1"/>
    <col min="2071" max="2071" width="12.3333333333333" style="3" customWidth="1"/>
    <col min="2072" max="2072" width="12" style="3" customWidth="1"/>
    <col min="2073" max="2073" width="8" style="3" customWidth="1"/>
    <col min="2074" max="2074" width="10" style="3" customWidth="1"/>
    <col min="2075" max="2076" width="11.6666666666667" style="3" customWidth="1"/>
    <col min="2077" max="2077" width="8.41666666666667" style="3" customWidth="1"/>
    <col min="2078" max="2078" width="7.91666666666667" style="3" customWidth="1"/>
    <col min="2079" max="2079" width="6.16666666666667" style="3" customWidth="1"/>
    <col min="2080" max="2080" width="8.91666666666667" style="3" customWidth="1"/>
    <col min="2081" max="2081" width="9.41666666666667" style="3" customWidth="1"/>
    <col min="2082" max="2082" width="11.0833333333333" style="3" customWidth="1"/>
    <col min="2083" max="2084" width="9" style="3" customWidth="1"/>
    <col min="2085" max="2085" width="7.41666666666667" style="3" customWidth="1"/>
    <col min="2086" max="2089" width="9" style="3" customWidth="1"/>
    <col min="2090" max="2090" width="11.6666666666667" style="3" customWidth="1"/>
    <col min="2091" max="2091" width="9" style="3" customWidth="1"/>
    <col min="2092" max="2093" width="9.08333333333333" style="3" customWidth="1"/>
    <col min="2094" max="2094" width="11.4166666666667" style="3" customWidth="1"/>
    <col min="2095" max="2095" width="13.8333333333333" style="3" customWidth="1"/>
    <col min="2096" max="2105" width="9" style="3" customWidth="1"/>
    <col min="2106" max="2301" width="8.66666666666667" style="3"/>
    <col min="2302" max="2302" width="3.83333333333333" style="3" customWidth="1"/>
    <col min="2303" max="2303" width="9.41666666666667" style="3" customWidth="1"/>
    <col min="2304" max="2304" width="14.6666666666667" style="3" customWidth="1"/>
    <col min="2305" max="2305" width="12.5833333333333" style="3" customWidth="1"/>
    <col min="2306" max="2306" width="14.5" style="3" customWidth="1"/>
    <col min="2307" max="2307" width="4.41666666666667" style="3" customWidth="1"/>
    <col min="2308" max="2308" width="5.58333333333333" style="3" customWidth="1"/>
    <col min="2309" max="2310" width="8" style="3" customWidth="1"/>
    <col min="2311" max="2312" width="9" style="3" hidden="1" customWidth="1"/>
    <col min="2313" max="2314" width="12.0833333333333" style="3" customWidth="1"/>
    <col min="2315" max="2315" width="9" style="3" hidden="1" customWidth="1"/>
    <col min="2316" max="2316" width="12.0833333333333" style="3" customWidth="1"/>
    <col min="2317" max="2317" width="6.83333333333333" style="3" customWidth="1"/>
    <col min="2318" max="2318" width="12.0833333333333" style="3" customWidth="1"/>
    <col min="2319" max="2319" width="8.08333333333333" style="3" customWidth="1"/>
    <col min="2320" max="2320" width="4.91666666666667" style="3" customWidth="1"/>
    <col min="2321" max="2321" width="13" style="3" customWidth="1"/>
    <col min="2322" max="2322" width="10.9166666666667" style="3" customWidth="1"/>
    <col min="2323" max="2323" width="11" style="3" customWidth="1"/>
    <col min="2324" max="2324" width="10.1666666666667" style="3" customWidth="1"/>
    <col min="2325" max="2325" width="12.0833333333333" style="3" customWidth="1"/>
    <col min="2326" max="2326" width="6" style="3" customWidth="1"/>
    <col min="2327" max="2327" width="12.3333333333333" style="3" customWidth="1"/>
    <col min="2328" max="2328" width="12" style="3" customWidth="1"/>
    <col min="2329" max="2329" width="8" style="3" customWidth="1"/>
    <col min="2330" max="2330" width="10" style="3" customWidth="1"/>
    <col min="2331" max="2332" width="11.6666666666667" style="3" customWidth="1"/>
    <col min="2333" max="2333" width="8.41666666666667" style="3" customWidth="1"/>
    <col min="2334" max="2334" width="7.91666666666667" style="3" customWidth="1"/>
    <col min="2335" max="2335" width="6.16666666666667" style="3" customWidth="1"/>
    <col min="2336" max="2336" width="8.91666666666667" style="3" customWidth="1"/>
    <col min="2337" max="2337" width="9.41666666666667" style="3" customWidth="1"/>
    <col min="2338" max="2338" width="11.0833333333333" style="3" customWidth="1"/>
    <col min="2339" max="2340" width="9" style="3" customWidth="1"/>
    <col min="2341" max="2341" width="7.41666666666667" style="3" customWidth="1"/>
    <col min="2342" max="2345" width="9" style="3" customWidth="1"/>
    <col min="2346" max="2346" width="11.6666666666667" style="3" customWidth="1"/>
    <col min="2347" max="2347" width="9" style="3" customWidth="1"/>
    <col min="2348" max="2349" width="9.08333333333333" style="3" customWidth="1"/>
    <col min="2350" max="2350" width="11.4166666666667" style="3" customWidth="1"/>
    <col min="2351" max="2351" width="13.8333333333333" style="3" customWidth="1"/>
    <col min="2352" max="2361" width="9" style="3" customWidth="1"/>
    <col min="2362" max="2557" width="8.66666666666667" style="3"/>
    <col min="2558" max="2558" width="3.83333333333333" style="3" customWidth="1"/>
    <col min="2559" max="2559" width="9.41666666666667" style="3" customWidth="1"/>
    <col min="2560" max="2560" width="14.6666666666667" style="3" customWidth="1"/>
    <col min="2561" max="2561" width="12.5833333333333" style="3" customWidth="1"/>
    <col min="2562" max="2562" width="14.5" style="3" customWidth="1"/>
    <col min="2563" max="2563" width="4.41666666666667" style="3" customWidth="1"/>
    <col min="2564" max="2564" width="5.58333333333333" style="3" customWidth="1"/>
    <col min="2565" max="2566" width="8" style="3" customWidth="1"/>
    <col min="2567" max="2568" width="9" style="3" hidden="1" customWidth="1"/>
    <col min="2569" max="2570" width="12.0833333333333" style="3" customWidth="1"/>
    <col min="2571" max="2571" width="9" style="3" hidden="1" customWidth="1"/>
    <col min="2572" max="2572" width="12.0833333333333" style="3" customWidth="1"/>
    <col min="2573" max="2573" width="6.83333333333333" style="3" customWidth="1"/>
    <col min="2574" max="2574" width="12.0833333333333" style="3" customWidth="1"/>
    <col min="2575" max="2575" width="8.08333333333333" style="3" customWidth="1"/>
    <col min="2576" max="2576" width="4.91666666666667" style="3" customWidth="1"/>
    <col min="2577" max="2577" width="13" style="3" customWidth="1"/>
    <col min="2578" max="2578" width="10.9166666666667" style="3" customWidth="1"/>
    <col min="2579" max="2579" width="11" style="3" customWidth="1"/>
    <col min="2580" max="2580" width="10.1666666666667" style="3" customWidth="1"/>
    <col min="2581" max="2581" width="12.0833333333333" style="3" customWidth="1"/>
    <col min="2582" max="2582" width="6" style="3" customWidth="1"/>
    <col min="2583" max="2583" width="12.3333333333333" style="3" customWidth="1"/>
    <col min="2584" max="2584" width="12" style="3" customWidth="1"/>
    <col min="2585" max="2585" width="8" style="3" customWidth="1"/>
    <col min="2586" max="2586" width="10" style="3" customWidth="1"/>
    <col min="2587" max="2588" width="11.6666666666667" style="3" customWidth="1"/>
    <col min="2589" max="2589" width="8.41666666666667" style="3" customWidth="1"/>
    <col min="2590" max="2590" width="7.91666666666667" style="3" customWidth="1"/>
    <col min="2591" max="2591" width="6.16666666666667" style="3" customWidth="1"/>
    <col min="2592" max="2592" width="8.91666666666667" style="3" customWidth="1"/>
    <col min="2593" max="2593" width="9.41666666666667" style="3" customWidth="1"/>
    <col min="2594" max="2594" width="11.0833333333333" style="3" customWidth="1"/>
    <col min="2595" max="2596" width="9" style="3" customWidth="1"/>
    <col min="2597" max="2597" width="7.41666666666667" style="3" customWidth="1"/>
    <col min="2598" max="2601" width="9" style="3" customWidth="1"/>
    <col min="2602" max="2602" width="11.6666666666667" style="3" customWidth="1"/>
    <col min="2603" max="2603" width="9" style="3" customWidth="1"/>
    <col min="2604" max="2605" width="9.08333333333333" style="3" customWidth="1"/>
    <col min="2606" max="2606" width="11.4166666666667" style="3" customWidth="1"/>
    <col min="2607" max="2607" width="13.8333333333333" style="3" customWidth="1"/>
    <col min="2608" max="2617" width="9" style="3" customWidth="1"/>
    <col min="2618" max="2813" width="8.66666666666667" style="3"/>
    <col min="2814" max="2814" width="3.83333333333333" style="3" customWidth="1"/>
    <col min="2815" max="2815" width="9.41666666666667" style="3" customWidth="1"/>
    <col min="2816" max="2816" width="14.6666666666667" style="3" customWidth="1"/>
    <col min="2817" max="2817" width="12.5833333333333" style="3" customWidth="1"/>
    <col min="2818" max="2818" width="14.5" style="3" customWidth="1"/>
    <col min="2819" max="2819" width="4.41666666666667" style="3" customWidth="1"/>
    <col min="2820" max="2820" width="5.58333333333333" style="3" customWidth="1"/>
    <col min="2821" max="2822" width="8" style="3" customWidth="1"/>
    <col min="2823" max="2824" width="9" style="3" hidden="1" customWidth="1"/>
    <col min="2825" max="2826" width="12.0833333333333" style="3" customWidth="1"/>
    <col min="2827" max="2827" width="9" style="3" hidden="1" customWidth="1"/>
    <col min="2828" max="2828" width="12.0833333333333" style="3" customWidth="1"/>
    <col min="2829" max="2829" width="6.83333333333333" style="3" customWidth="1"/>
    <col min="2830" max="2830" width="12.0833333333333" style="3" customWidth="1"/>
    <col min="2831" max="2831" width="8.08333333333333" style="3" customWidth="1"/>
    <col min="2832" max="2832" width="4.91666666666667" style="3" customWidth="1"/>
    <col min="2833" max="2833" width="13" style="3" customWidth="1"/>
    <col min="2834" max="2834" width="10.9166666666667" style="3" customWidth="1"/>
    <col min="2835" max="2835" width="11" style="3" customWidth="1"/>
    <col min="2836" max="2836" width="10.1666666666667" style="3" customWidth="1"/>
    <col min="2837" max="2837" width="12.0833333333333" style="3" customWidth="1"/>
    <col min="2838" max="2838" width="6" style="3" customWidth="1"/>
    <col min="2839" max="2839" width="12.3333333333333" style="3" customWidth="1"/>
    <col min="2840" max="2840" width="12" style="3" customWidth="1"/>
    <col min="2841" max="2841" width="8" style="3" customWidth="1"/>
    <col min="2842" max="2842" width="10" style="3" customWidth="1"/>
    <col min="2843" max="2844" width="11.6666666666667" style="3" customWidth="1"/>
    <col min="2845" max="2845" width="8.41666666666667" style="3" customWidth="1"/>
    <col min="2846" max="2846" width="7.91666666666667" style="3" customWidth="1"/>
    <col min="2847" max="2847" width="6.16666666666667" style="3" customWidth="1"/>
    <col min="2848" max="2848" width="8.91666666666667" style="3" customWidth="1"/>
    <col min="2849" max="2849" width="9.41666666666667" style="3" customWidth="1"/>
    <col min="2850" max="2850" width="11.0833333333333" style="3" customWidth="1"/>
    <col min="2851" max="2852" width="9" style="3" customWidth="1"/>
    <col min="2853" max="2853" width="7.41666666666667" style="3" customWidth="1"/>
    <col min="2854" max="2857" width="9" style="3" customWidth="1"/>
    <col min="2858" max="2858" width="11.6666666666667" style="3" customWidth="1"/>
    <col min="2859" max="2859" width="9" style="3" customWidth="1"/>
    <col min="2860" max="2861" width="9.08333333333333" style="3" customWidth="1"/>
    <col min="2862" max="2862" width="11.4166666666667" style="3" customWidth="1"/>
    <col min="2863" max="2863" width="13.8333333333333" style="3" customWidth="1"/>
    <col min="2864" max="2873" width="9" style="3" customWidth="1"/>
    <col min="2874" max="3069" width="8.66666666666667" style="3"/>
    <col min="3070" max="3070" width="3.83333333333333" style="3" customWidth="1"/>
    <col min="3071" max="3071" width="9.41666666666667" style="3" customWidth="1"/>
    <col min="3072" max="3072" width="14.6666666666667" style="3" customWidth="1"/>
    <col min="3073" max="3073" width="12.5833333333333" style="3" customWidth="1"/>
    <col min="3074" max="3074" width="14.5" style="3" customWidth="1"/>
    <col min="3075" max="3075" width="4.41666666666667" style="3" customWidth="1"/>
    <col min="3076" max="3076" width="5.58333333333333" style="3" customWidth="1"/>
    <col min="3077" max="3078" width="8" style="3" customWidth="1"/>
    <col min="3079" max="3080" width="9" style="3" hidden="1" customWidth="1"/>
    <col min="3081" max="3082" width="12.0833333333333" style="3" customWidth="1"/>
    <col min="3083" max="3083" width="9" style="3" hidden="1" customWidth="1"/>
    <col min="3084" max="3084" width="12.0833333333333" style="3" customWidth="1"/>
    <col min="3085" max="3085" width="6.83333333333333" style="3" customWidth="1"/>
    <col min="3086" max="3086" width="12.0833333333333" style="3" customWidth="1"/>
    <col min="3087" max="3087" width="8.08333333333333" style="3" customWidth="1"/>
    <col min="3088" max="3088" width="4.91666666666667" style="3" customWidth="1"/>
    <col min="3089" max="3089" width="13" style="3" customWidth="1"/>
    <col min="3090" max="3090" width="10.9166666666667" style="3" customWidth="1"/>
    <col min="3091" max="3091" width="11" style="3" customWidth="1"/>
    <col min="3092" max="3092" width="10.1666666666667" style="3" customWidth="1"/>
    <col min="3093" max="3093" width="12.0833333333333" style="3" customWidth="1"/>
    <col min="3094" max="3094" width="6" style="3" customWidth="1"/>
    <col min="3095" max="3095" width="12.3333333333333" style="3" customWidth="1"/>
    <col min="3096" max="3096" width="12" style="3" customWidth="1"/>
    <col min="3097" max="3097" width="8" style="3" customWidth="1"/>
    <col min="3098" max="3098" width="10" style="3" customWidth="1"/>
    <col min="3099" max="3100" width="11.6666666666667" style="3" customWidth="1"/>
    <col min="3101" max="3101" width="8.41666666666667" style="3" customWidth="1"/>
    <col min="3102" max="3102" width="7.91666666666667" style="3" customWidth="1"/>
    <col min="3103" max="3103" width="6.16666666666667" style="3" customWidth="1"/>
    <col min="3104" max="3104" width="8.91666666666667" style="3" customWidth="1"/>
    <col min="3105" max="3105" width="9.41666666666667" style="3" customWidth="1"/>
    <col min="3106" max="3106" width="11.0833333333333" style="3" customWidth="1"/>
    <col min="3107" max="3108" width="9" style="3" customWidth="1"/>
    <col min="3109" max="3109" width="7.41666666666667" style="3" customWidth="1"/>
    <col min="3110" max="3113" width="9" style="3" customWidth="1"/>
    <col min="3114" max="3114" width="11.6666666666667" style="3" customWidth="1"/>
    <col min="3115" max="3115" width="9" style="3" customWidth="1"/>
    <col min="3116" max="3117" width="9.08333333333333" style="3" customWidth="1"/>
    <col min="3118" max="3118" width="11.4166666666667" style="3" customWidth="1"/>
    <col min="3119" max="3119" width="13.8333333333333" style="3" customWidth="1"/>
    <col min="3120" max="3129" width="9" style="3" customWidth="1"/>
    <col min="3130" max="3325" width="8.66666666666667" style="3"/>
    <col min="3326" max="3326" width="3.83333333333333" style="3" customWidth="1"/>
    <col min="3327" max="3327" width="9.41666666666667" style="3" customWidth="1"/>
    <col min="3328" max="3328" width="14.6666666666667" style="3" customWidth="1"/>
    <col min="3329" max="3329" width="12.5833333333333" style="3" customWidth="1"/>
    <col min="3330" max="3330" width="14.5" style="3" customWidth="1"/>
    <col min="3331" max="3331" width="4.41666666666667" style="3" customWidth="1"/>
    <col min="3332" max="3332" width="5.58333333333333" style="3" customWidth="1"/>
    <col min="3333" max="3334" width="8" style="3" customWidth="1"/>
    <col min="3335" max="3336" width="9" style="3" hidden="1" customWidth="1"/>
    <col min="3337" max="3338" width="12.0833333333333" style="3" customWidth="1"/>
    <col min="3339" max="3339" width="9" style="3" hidden="1" customWidth="1"/>
    <col min="3340" max="3340" width="12.0833333333333" style="3" customWidth="1"/>
    <col min="3341" max="3341" width="6.83333333333333" style="3" customWidth="1"/>
    <col min="3342" max="3342" width="12.0833333333333" style="3" customWidth="1"/>
    <col min="3343" max="3343" width="8.08333333333333" style="3" customWidth="1"/>
    <col min="3344" max="3344" width="4.91666666666667" style="3" customWidth="1"/>
    <col min="3345" max="3345" width="13" style="3" customWidth="1"/>
    <col min="3346" max="3346" width="10.9166666666667" style="3" customWidth="1"/>
    <col min="3347" max="3347" width="11" style="3" customWidth="1"/>
    <col min="3348" max="3348" width="10.1666666666667" style="3" customWidth="1"/>
    <col min="3349" max="3349" width="12.0833333333333" style="3" customWidth="1"/>
    <col min="3350" max="3350" width="6" style="3" customWidth="1"/>
    <col min="3351" max="3351" width="12.3333333333333" style="3" customWidth="1"/>
    <col min="3352" max="3352" width="12" style="3" customWidth="1"/>
    <col min="3353" max="3353" width="8" style="3" customWidth="1"/>
    <col min="3354" max="3354" width="10" style="3" customWidth="1"/>
    <col min="3355" max="3356" width="11.6666666666667" style="3" customWidth="1"/>
    <col min="3357" max="3357" width="8.41666666666667" style="3" customWidth="1"/>
    <col min="3358" max="3358" width="7.91666666666667" style="3" customWidth="1"/>
    <col min="3359" max="3359" width="6.16666666666667" style="3" customWidth="1"/>
    <col min="3360" max="3360" width="8.91666666666667" style="3" customWidth="1"/>
    <col min="3361" max="3361" width="9.41666666666667" style="3" customWidth="1"/>
    <col min="3362" max="3362" width="11.0833333333333" style="3" customWidth="1"/>
    <col min="3363" max="3364" width="9" style="3" customWidth="1"/>
    <col min="3365" max="3365" width="7.41666666666667" style="3" customWidth="1"/>
    <col min="3366" max="3369" width="9" style="3" customWidth="1"/>
    <col min="3370" max="3370" width="11.6666666666667" style="3" customWidth="1"/>
    <col min="3371" max="3371" width="9" style="3" customWidth="1"/>
    <col min="3372" max="3373" width="9.08333333333333" style="3" customWidth="1"/>
    <col min="3374" max="3374" width="11.4166666666667" style="3" customWidth="1"/>
    <col min="3375" max="3375" width="13.8333333333333" style="3" customWidth="1"/>
    <col min="3376" max="3385" width="9" style="3" customWidth="1"/>
    <col min="3386" max="3581" width="8.66666666666667" style="3"/>
    <col min="3582" max="3582" width="3.83333333333333" style="3" customWidth="1"/>
    <col min="3583" max="3583" width="9.41666666666667" style="3" customWidth="1"/>
    <col min="3584" max="3584" width="14.6666666666667" style="3" customWidth="1"/>
    <col min="3585" max="3585" width="12.5833333333333" style="3" customWidth="1"/>
    <col min="3586" max="3586" width="14.5" style="3" customWidth="1"/>
    <col min="3587" max="3587" width="4.41666666666667" style="3" customWidth="1"/>
    <col min="3588" max="3588" width="5.58333333333333" style="3" customWidth="1"/>
    <col min="3589" max="3590" width="8" style="3" customWidth="1"/>
    <col min="3591" max="3592" width="9" style="3" hidden="1" customWidth="1"/>
    <col min="3593" max="3594" width="12.0833333333333" style="3" customWidth="1"/>
    <col min="3595" max="3595" width="9" style="3" hidden="1" customWidth="1"/>
    <col min="3596" max="3596" width="12.0833333333333" style="3" customWidth="1"/>
    <col min="3597" max="3597" width="6.83333333333333" style="3" customWidth="1"/>
    <col min="3598" max="3598" width="12.0833333333333" style="3" customWidth="1"/>
    <col min="3599" max="3599" width="8.08333333333333" style="3" customWidth="1"/>
    <col min="3600" max="3600" width="4.91666666666667" style="3" customWidth="1"/>
    <col min="3601" max="3601" width="13" style="3" customWidth="1"/>
    <col min="3602" max="3602" width="10.9166666666667" style="3" customWidth="1"/>
    <col min="3603" max="3603" width="11" style="3" customWidth="1"/>
    <col min="3604" max="3604" width="10.1666666666667" style="3" customWidth="1"/>
    <col min="3605" max="3605" width="12.0833333333333" style="3" customWidth="1"/>
    <col min="3606" max="3606" width="6" style="3" customWidth="1"/>
    <col min="3607" max="3607" width="12.3333333333333" style="3" customWidth="1"/>
    <col min="3608" max="3608" width="12" style="3" customWidth="1"/>
    <col min="3609" max="3609" width="8" style="3" customWidth="1"/>
    <col min="3610" max="3610" width="10" style="3" customWidth="1"/>
    <col min="3611" max="3612" width="11.6666666666667" style="3" customWidth="1"/>
    <col min="3613" max="3613" width="8.41666666666667" style="3" customWidth="1"/>
    <col min="3614" max="3614" width="7.91666666666667" style="3" customWidth="1"/>
    <col min="3615" max="3615" width="6.16666666666667" style="3" customWidth="1"/>
    <col min="3616" max="3616" width="8.91666666666667" style="3" customWidth="1"/>
    <col min="3617" max="3617" width="9.41666666666667" style="3" customWidth="1"/>
    <col min="3618" max="3618" width="11.0833333333333" style="3" customWidth="1"/>
    <col min="3619" max="3620" width="9" style="3" customWidth="1"/>
    <col min="3621" max="3621" width="7.41666666666667" style="3" customWidth="1"/>
    <col min="3622" max="3625" width="9" style="3" customWidth="1"/>
    <col min="3626" max="3626" width="11.6666666666667" style="3" customWidth="1"/>
    <col min="3627" max="3627" width="9" style="3" customWidth="1"/>
    <col min="3628" max="3629" width="9.08333333333333" style="3" customWidth="1"/>
    <col min="3630" max="3630" width="11.4166666666667" style="3" customWidth="1"/>
    <col min="3631" max="3631" width="13.8333333333333" style="3" customWidth="1"/>
    <col min="3632" max="3641" width="9" style="3" customWidth="1"/>
    <col min="3642" max="3837" width="8.66666666666667" style="3"/>
    <col min="3838" max="3838" width="3.83333333333333" style="3" customWidth="1"/>
    <col min="3839" max="3839" width="9.41666666666667" style="3" customWidth="1"/>
    <col min="3840" max="3840" width="14.6666666666667" style="3" customWidth="1"/>
    <col min="3841" max="3841" width="12.5833333333333" style="3" customWidth="1"/>
    <col min="3842" max="3842" width="14.5" style="3" customWidth="1"/>
    <col min="3843" max="3843" width="4.41666666666667" style="3" customWidth="1"/>
    <col min="3844" max="3844" width="5.58333333333333" style="3" customWidth="1"/>
    <col min="3845" max="3846" width="8" style="3" customWidth="1"/>
    <col min="3847" max="3848" width="9" style="3" hidden="1" customWidth="1"/>
    <col min="3849" max="3850" width="12.0833333333333" style="3" customWidth="1"/>
    <col min="3851" max="3851" width="9" style="3" hidden="1" customWidth="1"/>
    <col min="3852" max="3852" width="12.0833333333333" style="3" customWidth="1"/>
    <col min="3853" max="3853" width="6.83333333333333" style="3" customWidth="1"/>
    <col min="3854" max="3854" width="12.0833333333333" style="3" customWidth="1"/>
    <col min="3855" max="3855" width="8.08333333333333" style="3" customWidth="1"/>
    <col min="3856" max="3856" width="4.91666666666667" style="3" customWidth="1"/>
    <col min="3857" max="3857" width="13" style="3" customWidth="1"/>
    <col min="3858" max="3858" width="10.9166666666667" style="3" customWidth="1"/>
    <col min="3859" max="3859" width="11" style="3" customWidth="1"/>
    <col min="3860" max="3860" width="10.1666666666667" style="3" customWidth="1"/>
    <col min="3861" max="3861" width="12.0833333333333" style="3" customWidth="1"/>
    <col min="3862" max="3862" width="6" style="3" customWidth="1"/>
    <col min="3863" max="3863" width="12.3333333333333" style="3" customWidth="1"/>
    <col min="3864" max="3864" width="12" style="3" customWidth="1"/>
    <col min="3865" max="3865" width="8" style="3" customWidth="1"/>
    <col min="3866" max="3866" width="10" style="3" customWidth="1"/>
    <col min="3867" max="3868" width="11.6666666666667" style="3" customWidth="1"/>
    <col min="3869" max="3869" width="8.41666666666667" style="3" customWidth="1"/>
    <col min="3870" max="3870" width="7.91666666666667" style="3" customWidth="1"/>
    <col min="3871" max="3871" width="6.16666666666667" style="3" customWidth="1"/>
    <col min="3872" max="3872" width="8.91666666666667" style="3" customWidth="1"/>
    <col min="3873" max="3873" width="9.41666666666667" style="3" customWidth="1"/>
    <col min="3874" max="3874" width="11.0833333333333" style="3" customWidth="1"/>
    <col min="3875" max="3876" width="9" style="3" customWidth="1"/>
    <col min="3877" max="3877" width="7.41666666666667" style="3" customWidth="1"/>
    <col min="3878" max="3881" width="9" style="3" customWidth="1"/>
    <col min="3882" max="3882" width="11.6666666666667" style="3" customWidth="1"/>
    <col min="3883" max="3883" width="9" style="3" customWidth="1"/>
    <col min="3884" max="3885" width="9.08333333333333" style="3" customWidth="1"/>
    <col min="3886" max="3886" width="11.4166666666667" style="3" customWidth="1"/>
    <col min="3887" max="3887" width="13.8333333333333" style="3" customWidth="1"/>
    <col min="3888" max="3897" width="9" style="3" customWidth="1"/>
    <col min="3898" max="4093" width="8.66666666666667" style="3"/>
    <col min="4094" max="4094" width="3.83333333333333" style="3" customWidth="1"/>
    <col min="4095" max="4095" width="9.41666666666667" style="3" customWidth="1"/>
    <col min="4096" max="4096" width="14.6666666666667" style="3" customWidth="1"/>
    <col min="4097" max="4097" width="12.5833333333333" style="3" customWidth="1"/>
    <col min="4098" max="4098" width="14.5" style="3" customWidth="1"/>
    <col min="4099" max="4099" width="4.41666666666667" style="3" customWidth="1"/>
    <col min="4100" max="4100" width="5.58333333333333" style="3" customWidth="1"/>
    <col min="4101" max="4102" width="8" style="3" customWidth="1"/>
    <col min="4103" max="4104" width="9" style="3" hidden="1" customWidth="1"/>
    <col min="4105" max="4106" width="12.0833333333333" style="3" customWidth="1"/>
    <col min="4107" max="4107" width="9" style="3" hidden="1" customWidth="1"/>
    <col min="4108" max="4108" width="12.0833333333333" style="3" customWidth="1"/>
    <col min="4109" max="4109" width="6.83333333333333" style="3" customWidth="1"/>
    <col min="4110" max="4110" width="12.0833333333333" style="3" customWidth="1"/>
    <col min="4111" max="4111" width="8.08333333333333" style="3" customWidth="1"/>
    <col min="4112" max="4112" width="4.91666666666667" style="3" customWidth="1"/>
    <col min="4113" max="4113" width="13" style="3" customWidth="1"/>
    <col min="4114" max="4114" width="10.9166666666667" style="3" customWidth="1"/>
    <col min="4115" max="4115" width="11" style="3" customWidth="1"/>
    <col min="4116" max="4116" width="10.1666666666667" style="3" customWidth="1"/>
    <col min="4117" max="4117" width="12.0833333333333" style="3" customWidth="1"/>
    <col min="4118" max="4118" width="6" style="3" customWidth="1"/>
    <col min="4119" max="4119" width="12.3333333333333" style="3" customWidth="1"/>
    <col min="4120" max="4120" width="12" style="3" customWidth="1"/>
    <col min="4121" max="4121" width="8" style="3" customWidth="1"/>
    <col min="4122" max="4122" width="10" style="3" customWidth="1"/>
    <col min="4123" max="4124" width="11.6666666666667" style="3" customWidth="1"/>
    <col min="4125" max="4125" width="8.41666666666667" style="3" customWidth="1"/>
    <col min="4126" max="4126" width="7.91666666666667" style="3" customWidth="1"/>
    <col min="4127" max="4127" width="6.16666666666667" style="3" customWidth="1"/>
    <col min="4128" max="4128" width="8.91666666666667" style="3" customWidth="1"/>
    <col min="4129" max="4129" width="9.41666666666667" style="3" customWidth="1"/>
    <col min="4130" max="4130" width="11.0833333333333" style="3" customWidth="1"/>
    <col min="4131" max="4132" width="9" style="3" customWidth="1"/>
    <col min="4133" max="4133" width="7.41666666666667" style="3" customWidth="1"/>
    <col min="4134" max="4137" width="9" style="3" customWidth="1"/>
    <col min="4138" max="4138" width="11.6666666666667" style="3" customWidth="1"/>
    <col min="4139" max="4139" width="9" style="3" customWidth="1"/>
    <col min="4140" max="4141" width="9.08333333333333" style="3" customWidth="1"/>
    <col min="4142" max="4142" width="11.4166666666667" style="3" customWidth="1"/>
    <col min="4143" max="4143" width="13.8333333333333" style="3" customWidth="1"/>
    <col min="4144" max="4153" width="9" style="3" customWidth="1"/>
    <col min="4154" max="4349" width="8.66666666666667" style="3"/>
    <col min="4350" max="4350" width="3.83333333333333" style="3" customWidth="1"/>
    <col min="4351" max="4351" width="9.41666666666667" style="3" customWidth="1"/>
    <col min="4352" max="4352" width="14.6666666666667" style="3" customWidth="1"/>
    <col min="4353" max="4353" width="12.5833333333333" style="3" customWidth="1"/>
    <col min="4354" max="4354" width="14.5" style="3" customWidth="1"/>
    <col min="4355" max="4355" width="4.41666666666667" style="3" customWidth="1"/>
    <col min="4356" max="4356" width="5.58333333333333" style="3" customWidth="1"/>
    <col min="4357" max="4358" width="8" style="3" customWidth="1"/>
    <col min="4359" max="4360" width="9" style="3" hidden="1" customWidth="1"/>
    <col min="4361" max="4362" width="12.0833333333333" style="3" customWidth="1"/>
    <col min="4363" max="4363" width="9" style="3" hidden="1" customWidth="1"/>
    <col min="4364" max="4364" width="12.0833333333333" style="3" customWidth="1"/>
    <col min="4365" max="4365" width="6.83333333333333" style="3" customWidth="1"/>
    <col min="4366" max="4366" width="12.0833333333333" style="3" customWidth="1"/>
    <col min="4367" max="4367" width="8.08333333333333" style="3" customWidth="1"/>
    <col min="4368" max="4368" width="4.91666666666667" style="3" customWidth="1"/>
    <col min="4369" max="4369" width="13" style="3" customWidth="1"/>
    <col min="4370" max="4370" width="10.9166666666667" style="3" customWidth="1"/>
    <col min="4371" max="4371" width="11" style="3" customWidth="1"/>
    <col min="4372" max="4372" width="10.1666666666667" style="3" customWidth="1"/>
    <col min="4373" max="4373" width="12.0833333333333" style="3" customWidth="1"/>
    <col min="4374" max="4374" width="6" style="3" customWidth="1"/>
    <col min="4375" max="4375" width="12.3333333333333" style="3" customWidth="1"/>
    <col min="4376" max="4376" width="12" style="3" customWidth="1"/>
    <col min="4377" max="4377" width="8" style="3" customWidth="1"/>
    <col min="4378" max="4378" width="10" style="3" customWidth="1"/>
    <col min="4379" max="4380" width="11.6666666666667" style="3" customWidth="1"/>
    <col min="4381" max="4381" width="8.41666666666667" style="3" customWidth="1"/>
    <col min="4382" max="4382" width="7.91666666666667" style="3" customWidth="1"/>
    <col min="4383" max="4383" width="6.16666666666667" style="3" customWidth="1"/>
    <col min="4384" max="4384" width="8.91666666666667" style="3" customWidth="1"/>
    <col min="4385" max="4385" width="9.41666666666667" style="3" customWidth="1"/>
    <col min="4386" max="4386" width="11.0833333333333" style="3" customWidth="1"/>
    <col min="4387" max="4388" width="9" style="3" customWidth="1"/>
    <col min="4389" max="4389" width="7.41666666666667" style="3" customWidth="1"/>
    <col min="4390" max="4393" width="9" style="3" customWidth="1"/>
    <col min="4394" max="4394" width="11.6666666666667" style="3" customWidth="1"/>
    <col min="4395" max="4395" width="9" style="3" customWidth="1"/>
    <col min="4396" max="4397" width="9.08333333333333" style="3" customWidth="1"/>
    <col min="4398" max="4398" width="11.4166666666667" style="3" customWidth="1"/>
    <col min="4399" max="4399" width="13.8333333333333" style="3" customWidth="1"/>
    <col min="4400" max="4409" width="9" style="3" customWidth="1"/>
    <col min="4410" max="4605" width="8.66666666666667" style="3"/>
    <col min="4606" max="4606" width="3.83333333333333" style="3" customWidth="1"/>
    <col min="4607" max="4607" width="9.41666666666667" style="3" customWidth="1"/>
    <col min="4608" max="4608" width="14.6666666666667" style="3" customWidth="1"/>
    <col min="4609" max="4609" width="12.5833333333333" style="3" customWidth="1"/>
    <col min="4610" max="4610" width="14.5" style="3" customWidth="1"/>
    <col min="4611" max="4611" width="4.41666666666667" style="3" customWidth="1"/>
    <col min="4612" max="4612" width="5.58333333333333" style="3" customWidth="1"/>
    <col min="4613" max="4614" width="8" style="3" customWidth="1"/>
    <col min="4615" max="4616" width="9" style="3" hidden="1" customWidth="1"/>
    <col min="4617" max="4618" width="12.0833333333333" style="3" customWidth="1"/>
    <col min="4619" max="4619" width="9" style="3" hidden="1" customWidth="1"/>
    <col min="4620" max="4620" width="12.0833333333333" style="3" customWidth="1"/>
    <col min="4621" max="4621" width="6.83333333333333" style="3" customWidth="1"/>
    <col min="4622" max="4622" width="12.0833333333333" style="3" customWidth="1"/>
    <col min="4623" max="4623" width="8.08333333333333" style="3" customWidth="1"/>
    <col min="4624" max="4624" width="4.91666666666667" style="3" customWidth="1"/>
    <col min="4625" max="4625" width="13" style="3" customWidth="1"/>
    <col min="4626" max="4626" width="10.9166666666667" style="3" customWidth="1"/>
    <col min="4627" max="4627" width="11" style="3" customWidth="1"/>
    <col min="4628" max="4628" width="10.1666666666667" style="3" customWidth="1"/>
    <col min="4629" max="4629" width="12.0833333333333" style="3" customWidth="1"/>
    <col min="4630" max="4630" width="6" style="3" customWidth="1"/>
    <col min="4631" max="4631" width="12.3333333333333" style="3" customWidth="1"/>
    <col min="4632" max="4632" width="12" style="3" customWidth="1"/>
    <col min="4633" max="4633" width="8" style="3" customWidth="1"/>
    <col min="4634" max="4634" width="10" style="3" customWidth="1"/>
    <col min="4635" max="4636" width="11.6666666666667" style="3" customWidth="1"/>
    <col min="4637" max="4637" width="8.41666666666667" style="3" customWidth="1"/>
    <col min="4638" max="4638" width="7.91666666666667" style="3" customWidth="1"/>
    <col min="4639" max="4639" width="6.16666666666667" style="3" customWidth="1"/>
    <col min="4640" max="4640" width="8.91666666666667" style="3" customWidth="1"/>
    <col min="4641" max="4641" width="9.41666666666667" style="3" customWidth="1"/>
    <col min="4642" max="4642" width="11.0833333333333" style="3" customWidth="1"/>
    <col min="4643" max="4644" width="9" style="3" customWidth="1"/>
    <col min="4645" max="4645" width="7.41666666666667" style="3" customWidth="1"/>
    <col min="4646" max="4649" width="9" style="3" customWidth="1"/>
    <col min="4650" max="4650" width="11.6666666666667" style="3" customWidth="1"/>
    <col min="4651" max="4651" width="9" style="3" customWidth="1"/>
    <col min="4652" max="4653" width="9.08333333333333" style="3" customWidth="1"/>
    <col min="4654" max="4654" width="11.4166666666667" style="3" customWidth="1"/>
    <col min="4655" max="4655" width="13.8333333333333" style="3" customWidth="1"/>
    <col min="4656" max="4665" width="9" style="3" customWidth="1"/>
    <col min="4666" max="4861" width="8.66666666666667" style="3"/>
    <col min="4862" max="4862" width="3.83333333333333" style="3" customWidth="1"/>
    <col min="4863" max="4863" width="9.41666666666667" style="3" customWidth="1"/>
    <col min="4864" max="4864" width="14.6666666666667" style="3" customWidth="1"/>
    <col min="4865" max="4865" width="12.5833333333333" style="3" customWidth="1"/>
    <col min="4866" max="4866" width="14.5" style="3" customWidth="1"/>
    <col min="4867" max="4867" width="4.41666666666667" style="3" customWidth="1"/>
    <col min="4868" max="4868" width="5.58333333333333" style="3" customWidth="1"/>
    <col min="4869" max="4870" width="8" style="3" customWidth="1"/>
    <col min="4871" max="4872" width="9" style="3" hidden="1" customWidth="1"/>
    <col min="4873" max="4874" width="12.0833333333333" style="3" customWidth="1"/>
    <col min="4875" max="4875" width="9" style="3" hidden="1" customWidth="1"/>
    <col min="4876" max="4876" width="12.0833333333333" style="3" customWidth="1"/>
    <col min="4877" max="4877" width="6.83333333333333" style="3" customWidth="1"/>
    <col min="4878" max="4878" width="12.0833333333333" style="3" customWidth="1"/>
    <col min="4879" max="4879" width="8.08333333333333" style="3" customWidth="1"/>
    <col min="4880" max="4880" width="4.91666666666667" style="3" customWidth="1"/>
    <col min="4881" max="4881" width="13" style="3" customWidth="1"/>
    <col min="4882" max="4882" width="10.9166666666667" style="3" customWidth="1"/>
    <col min="4883" max="4883" width="11" style="3" customWidth="1"/>
    <col min="4884" max="4884" width="10.1666666666667" style="3" customWidth="1"/>
    <col min="4885" max="4885" width="12.0833333333333" style="3" customWidth="1"/>
    <col min="4886" max="4886" width="6" style="3" customWidth="1"/>
    <col min="4887" max="4887" width="12.3333333333333" style="3" customWidth="1"/>
    <col min="4888" max="4888" width="12" style="3" customWidth="1"/>
    <col min="4889" max="4889" width="8" style="3" customWidth="1"/>
    <col min="4890" max="4890" width="10" style="3" customWidth="1"/>
    <col min="4891" max="4892" width="11.6666666666667" style="3" customWidth="1"/>
    <col min="4893" max="4893" width="8.41666666666667" style="3" customWidth="1"/>
    <col min="4894" max="4894" width="7.91666666666667" style="3" customWidth="1"/>
    <col min="4895" max="4895" width="6.16666666666667" style="3" customWidth="1"/>
    <col min="4896" max="4896" width="8.91666666666667" style="3" customWidth="1"/>
    <col min="4897" max="4897" width="9.41666666666667" style="3" customWidth="1"/>
    <col min="4898" max="4898" width="11.0833333333333" style="3" customWidth="1"/>
    <col min="4899" max="4900" width="9" style="3" customWidth="1"/>
    <col min="4901" max="4901" width="7.41666666666667" style="3" customWidth="1"/>
    <col min="4902" max="4905" width="9" style="3" customWidth="1"/>
    <col min="4906" max="4906" width="11.6666666666667" style="3" customWidth="1"/>
    <col min="4907" max="4907" width="9" style="3" customWidth="1"/>
    <col min="4908" max="4909" width="9.08333333333333" style="3" customWidth="1"/>
    <col min="4910" max="4910" width="11.4166666666667" style="3" customWidth="1"/>
    <col min="4911" max="4911" width="13.8333333333333" style="3" customWidth="1"/>
    <col min="4912" max="4921" width="9" style="3" customWidth="1"/>
    <col min="4922" max="5117" width="8.66666666666667" style="3"/>
    <col min="5118" max="5118" width="3.83333333333333" style="3" customWidth="1"/>
    <col min="5119" max="5119" width="9.41666666666667" style="3" customWidth="1"/>
    <col min="5120" max="5120" width="14.6666666666667" style="3" customWidth="1"/>
    <col min="5121" max="5121" width="12.5833333333333" style="3" customWidth="1"/>
    <col min="5122" max="5122" width="14.5" style="3" customWidth="1"/>
    <col min="5123" max="5123" width="4.41666666666667" style="3" customWidth="1"/>
    <col min="5124" max="5124" width="5.58333333333333" style="3" customWidth="1"/>
    <col min="5125" max="5126" width="8" style="3" customWidth="1"/>
    <col min="5127" max="5128" width="9" style="3" hidden="1" customWidth="1"/>
    <col min="5129" max="5130" width="12.0833333333333" style="3" customWidth="1"/>
    <col min="5131" max="5131" width="9" style="3" hidden="1" customWidth="1"/>
    <col min="5132" max="5132" width="12.0833333333333" style="3" customWidth="1"/>
    <col min="5133" max="5133" width="6.83333333333333" style="3" customWidth="1"/>
    <col min="5134" max="5134" width="12.0833333333333" style="3" customWidth="1"/>
    <col min="5135" max="5135" width="8.08333333333333" style="3" customWidth="1"/>
    <col min="5136" max="5136" width="4.91666666666667" style="3" customWidth="1"/>
    <col min="5137" max="5137" width="13" style="3" customWidth="1"/>
    <col min="5138" max="5138" width="10.9166666666667" style="3" customWidth="1"/>
    <col min="5139" max="5139" width="11" style="3" customWidth="1"/>
    <col min="5140" max="5140" width="10.1666666666667" style="3" customWidth="1"/>
    <col min="5141" max="5141" width="12.0833333333333" style="3" customWidth="1"/>
    <col min="5142" max="5142" width="6" style="3" customWidth="1"/>
    <col min="5143" max="5143" width="12.3333333333333" style="3" customWidth="1"/>
    <col min="5144" max="5144" width="12" style="3" customWidth="1"/>
    <col min="5145" max="5145" width="8" style="3" customWidth="1"/>
    <col min="5146" max="5146" width="10" style="3" customWidth="1"/>
    <col min="5147" max="5148" width="11.6666666666667" style="3" customWidth="1"/>
    <col min="5149" max="5149" width="8.41666666666667" style="3" customWidth="1"/>
    <col min="5150" max="5150" width="7.91666666666667" style="3" customWidth="1"/>
    <col min="5151" max="5151" width="6.16666666666667" style="3" customWidth="1"/>
    <col min="5152" max="5152" width="8.91666666666667" style="3" customWidth="1"/>
    <col min="5153" max="5153" width="9.41666666666667" style="3" customWidth="1"/>
    <col min="5154" max="5154" width="11.0833333333333" style="3" customWidth="1"/>
    <col min="5155" max="5156" width="9" style="3" customWidth="1"/>
    <col min="5157" max="5157" width="7.41666666666667" style="3" customWidth="1"/>
    <col min="5158" max="5161" width="9" style="3" customWidth="1"/>
    <col min="5162" max="5162" width="11.6666666666667" style="3" customWidth="1"/>
    <col min="5163" max="5163" width="9" style="3" customWidth="1"/>
    <col min="5164" max="5165" width="9.08333333333333" style="3" customWidth="1"/>
    <col min="5166" max="5166" width="11.4166666666667" style="3" customWidth="1"/>
    <col min="5167" max="5167" width="13.8333333333333" style="3" customWidth="1"/>
    <col min="5168" max="5177" width="9" style="3" customWidth="1"/>
    <col min="5178" max="5373" width="8.66666666666667" style="3"/>
    <col min="5374" max="5374" width="3.83333333333333" style="3" customWidth="1"/>
    <col min="5375" max="5375" width="9.41666666666667" style="3" customWidth="1"/>
    <col min="5376" max="5376" width="14.6666666666667" style="3" customWidth="1"/>
    <col min="5377" max="5377" width="12.5833333333333" style="3" customWidth="1"/>
    <col min="5378" max="5378" width="14.5" style="3" customWidth="1"/>
    <col min="5379" max="5379" width="4.41666666666667" style="3" customWidth="1"/>
    <col min="5380" max="5380" width="5.58333333333333" style="3" customWidth="1"/>
    <col min="5381" max="5382" width="8" style="3" customWidth="1"/>
    <col min="5383" max="5384" width="9" style="3" hidden="1" customWidth="1"/>
    <col min="5385" max="5386" width="12.0833333333333" style="3" customWidth="1"/>
    <col min="5387" max="5387" width="9" style="3" hidden="1" customWidth="1"/>
    <col min="5388" max="5388" width="12.0833333333333" style="3" customWidth="1"/>
    <col min="5389" max="5389" width="6.83333333333333" style="3" customWidth="1"/>
    <col min="5390" max="5390" width="12.0833333333333" style="3" customWidth="1"/>
    <col min="5391" max="5391" width="8.08333333333333" style="3" customWidth="1"/>
    <col min="5392" max="5392" width="4.91666666666667" style="3" customWidth="1"/>
    <col min="5393" max="5393" width="13" style="3" customWidth="1"/>
    <col min="5394" max="5394" width="10.9166666666667" style="3" customWidth="1"/>
    <col min="5395" max="5395" width="11" style="3" customWidth="1"/>
    <col min="5396" max="5396" width="10.1666666666667" style="3" customWidth="1"/>
    <col min="5397" max="5397" width="12.0833333333333" style="3" customWidth="1"/>
    <col min="5398" max="5398" width="6" style="3" customWidth="1"/>
    <col min="5399" max="5399" width="12.3333333333333" style="3" customWidth="1"/>
    <col min="5400" max="5400" width="12" style="3" customWidth="1"/>
    <col min="5401" max="5401" width="8" style="3" customWidth="1"/>
    <col min="5402" max="5402" width="10" style="3" customWidth="1"/>
    <col min="5403" max="5404" width="11.6666666666667" style="3" customWidth="1"/>
    <col min="5405" max="5405" width="8.41666666666667" style="3" customWidth="1"/>
    <col min="5406" max="5406" width="7.91666666666667" style="3" customWidth="1"/>
    <col min="5407" max="5407" width="6.16666666666667" style="3" customWidth="1"/>
    <col min="5408" max="5408" width="8.91666666666667" style="3" customWidth="1"/>
    <col min="5409" max="5409" width="9.41666666666667" style="3" customWidth="1"/>
    <col min="5410" max="5410" width="11.0833333333333" style="3" customWidth="1"/>
    <col min="5411" max="5412" width="9" style="3" customWidth="1"/>
    <col min="5413" max="5413" width="7.41666666666667" style="3" customWidth="1"/>
    <col min="5414" max="5417" width="9" style="3" customWidth="1"/>
    <col min="5418" max="5418" width="11.6666666666667" style="3" customWidth="1"/>
    <col min="5419" max="5419" width="9" style="3" customWidth="1"/>
    <col min="5420" max="5421" width="9.08333333333333" style="3" customWidth="1"/>
    <col min="5422" max="5422" width="11.4166666666667" style="3" customWidth="1"/>
    <col min="5423" max="5423" width="13.8333333333333" style="3" customWidth="1"/>
    <col min="5424" max="5433" width="9" style="3" customWidth="1"/>
    <col min="5434" max="5629" width="8.66666666666667" style="3"/>
    <col min="5630" max="5630" width="3.83333333333333" style="3" customWidth="1"/>
    <col min="5631" max="5631" width="9.41666666666667" style="3" customWidth="1"/>
    <col min="5632" max="5632" width="14.6666666666667" style="3" customWidth="1"/>
    <col min="5633" max="5633" width="12.5833333333333" style="3" customWidth="1"/>
    <col min="5634" max="5634" width="14.5" style="3" customWidth="1"/>
    <col min="5635" max="5635" width="4.41666666666667" style="3" customWidth="1"/>
    <col min="5636" max="5636" width="5.58333333333333" style="3" customWidth="1"/>
    <col min="5637" max="5638" width="8" style="3" customWidth="1"/>
    <col min="5639" max="5640" width="9" style="3" hidden="1" customWidth="1"/>
    <col min="5641" max="5642" width="12.0833333333333" style="3" customWidth="1"/>
    <col min="5643" max="5643" width="9" style="3" hidden="1" customWidth="1"/>
    <col min="5644" max="5644" width="12.0833333333333" style="3" customWidth="1"/>
    <col min="5645" max="5645" width="6.83333333333333" style="3" customWidth="1"/>
    <col min="5646" max="5646" width="12.0833333333333" style="3" customWidth="1"/>
    <col min="5647" max="5647" width="8.08333333333333" style="3" customWidth="1"/>
    <col min="5648" max="5648" width="4.91666666666667" style="3" customWidth="1"/>
    <col min="5649" max="5649" width="13" style="3" customWidth="1"/>
    <col min="5650" max="5650" width="10.9166666666667" style="3" customWidth="1"/>
    <col min="5651" max="5651" width="11" style="3" customWidth="1"/>
    <col min="5652" max="5652" width="10.1666666666667" style="3" customWidth="1"/>
    <col min="5653" max="5653" width="12.0833333333333" style="3" customWidth="1"/>
    <col min="5654" max="5654" width="6" style="3" customWidth="1"/>
    <col min="5655" max="5655" width="12.3333333333333" style="3" customWidth="1"/>
    <col min="5656" max="5656" width="12" style="3" customWidth="1"/>
    <col min="5657" max="5657" width="8" style="3" customWidth="1"/>
    <col min="5658" max="5658" width="10" style="3" customWidth="1"/>
    <col min="5659" max="5660" width="11.6666666666667" style="3" customWidth="1"/>
    <col min="5661" max="5661" width="8.41666666666667" style="3" customWidth="1"/>
    <col min="5662" max="5662" width="7.91666666666667" style="3" customWidth="1"/>
    <col min="5663" max="5663" width="6.16666666666667" style="3" customWidth="1"/>
    <col min="5664" max="5664" width="8.91666666666667" style="3" customWidth="1"/>
    <col min="5665" max="5665" width="9.41666666666667" style="3" customWidth="1"/>
    <col min="5666" max="5666" width="11.0833333333333" style="3" customWidth="1"/>
    <col min="5667" max="5668" width="9" style="3" customWidth="1"/>
    <col min="5669" max="5669" width="7.41666666666667" style="3" customWidth="1"/>
    <col min="5670" max="5673" width="9" style="3" customWidth="1"/>
    <col min="5674" max="5674" width="11.6666666666667" style="3" customWidth="1"/>
    <col min="5675" max="5675" width="9" style="3" customWidth="1"/>
    <col min="5676" max="5677" width="9.08333333333333" style="3" customWidth="1"/>
    <col min="5678" max="5678" width="11.4166666666667" style="3" customWidth="1"/>
    <col min="5679" max="5679" width="13.8333333333333" style="3" customWidth="1"/>
    <col min="5680" max="5689" width="9" style="3" customWidth="1"/>
    <col min="5690" max="5885" width="8.66666666666667" style="3"/>
    <col min="5886" max="5886" width="3.83333333333333" style="3" customWidth="1"/>
    <col min="5887" max="5887" width="9.41666666666667" style="3" customWidth="1"/>
    <col min="5888" max="5888" width="14.6666666666667" style="3" customWidth="1"/>
    <col min="5889" max="5889" width="12.5833333333333" style="3" customWidth="1"/>
    <col min="5890" max="5890" width="14.5" style="3" customWidth="1"/>
    <col min="5891" max="5891" width="4.41666666666667" style="3" customWidth="1"/>
    <col min="5892" max="5892" width="5.58333333333333" style="3" customWidth="1"/>
    <col min="5893" max="5894" width="8" style="3" customWidth="1"/>
    <col min="5895" max="5896" width="9" style="3" hidden="1" customWidth="1"/>
    <col min="5897" max="5898" width="12.0833333333333" style="3" customWidth="1"/>
    <col min="5899" max="5899" width="9" style="3" hidden="1" customWidth="1"/>
    <col min="5900" max="5900" width="12.0833333333333" style="3" customWidth="1"/>
    <col min="5901" max="5901" width="6.83333333333333" style="3" customWidth="1"/>
    <col min="5902" max="5902" width="12.0833333333333" style="3" customWidth="1"/>
    <col min="5903" max="5903" width="8.08333333333333" style="3" customWidth="1"/>
    <col min="5904" max="5904" width="4.91666666666667" style="3" customWidth="1"/>
    <col min="5905" max="5905" width="13" style="3" customWidth="1"/>
    <col min="5906" max="5906" width="10.9166666666667" style="3" customWidth="1"/>
    <col min="5907" max="5907" width="11" style="3" customWidth="1"/>
    <col min="5908" max="5908" width="10.1666666666667" style="3" customWidth="1"/>
    <col min="5909" max="5909" width="12.0833333333333" style="3" customWidth="1"/>
    <col min="5910" max="5910" width="6" style="3" customWidth="1"/>
    <col min="5911" max="5911" width="12.3333333333333" style="3" customWidth="1"/>
    <col min="5912" max="5912" width="12" style="3" customWidth="1"/>
    <col min="5913" max="5913" width="8" style="3" customWidth="1"/>
    <col min="5914" max="5914" width="10" style="3" customWidth="1"/>
    <col min="5915" max="5916" width="11.6666666666667" style="3" customWidth="1"/>
    <col min="5917" max="5917" width="8.41666666666667" style="3" customWidth="1"/>
    <col min="5918" max="5918" width="7.91666666666667" style="3" customWidth="1"/>
    <col min="5919" max="5919" width="6.16666666666667" style="3" customWidth="1"/>
    <col min="5920" max="5920" width="8.91666666666667" style="3" customWidth="1"/>
    <col min="5921" max="5921" width="9.41666666666667" style="3" customWidth="1"/>
    <col min="5922" max="5922" width="11.0833333333333" style="3" customWidth="1"/>
    <col min="5923" max="5924" width="9" style="3" customWidth="1"/>
    <col min="5925" max="5925" width="7.41666666666667" style="3" customWidth="1"/>
    <col min="5926" max="5929" width="9" style="3" customWidth="1"/>
    <col min="5930" max="5930" width="11.6666666666667" style="3" customWidth="1"/>
    <col min="5931" max="5931" width="9" style="3" customWidth="1"/>
    <col min="5932" max="5933" width="9.08333333333333" style="3" customWidth="1"/>
    <col min="5934" max="5934" width="11.4166666666667" style="3" customWidth="1"/>
    <col min="5935" max="5935" width="13.8333333333333" style="3" customWidth="1"/>
    <col min="5936" max="5945" width="9" style="3" customWidth="1"/>
    <col min="5946" max="6141" width="8.66666666666667" style="3"/>
    <col min="6142" max="6142" width="3.83333333333333" style="3" customWidth="1"/>
    <col min="6143" max="6143" width="9.41666666666667" style="3" customWidth="1"/>
    <col min="6144" max="6144" width="14.6666666666667" style="3" customWidth="1"/>
    <col min="6145" max="6145" width="12.5833333333333" style="3" customWidth="1"/>
    <col min="6146" max="6146" width="14.5" style="3" customWidth="1"/>
    <col min="6147" max="6147" width="4.41666666666667" style="3" customWidth="1"/>
    <col min="6148" max="6148" width="5.58333333333333" style="3" customWidth="1"/>
    <col min="6149" max="6150" width="8" style="3" customWidth="1"/>
    <col min="6151" max="6152" width="9" style="3" hidden="1" customWidth="1"/>
    <col min="6153" max="6154" width="12.0833333333333" style="3" customWidth="1"/>
    <col min="6155" max="6155" width="9" style="3" hidden="1" customWidth="1"/>
    <col min="6156" max="6156" width="12.0833333333333" style="3" customWidth="1"/>
    <col min="6157" max="6157" width="6.83333333333333" style="3" customWidth="1"/>
    <col min="6158" max="6158" width="12.0833333333333" style="3" customWidth="1"/>
    <col min="6159" max="6159" width="8.08333333333333" style="3" customWidth="1"/>
    <col min="6160" max="6160" width="4.91666666666667" style="3" customWidth="1"/>
    <col min="6161" max="6161" width="13" style="3" customWidth="1"/>
    <col min="6162" max="6162" width="10.9166666666667" style="3" customWidth="1"/>
    <col min="6163" max="6163" width="11" style="3" customWidth="1"/>
    <col min="6164" max="6164" width="10.1666666666667" style="3" customWidth="1"/>
    <col min="6165" max="6165" width="12.0833333333333" style="3" customWidth="1"/>
    <col min="6166" max="6166" width="6" style="3" customWidth="1"/>
    <col min="6167" max="6167" width="12.3333333333333" style="3" customWidth="1"/>
    <col min="6168" max="6168" width="12" style="3" customWidth="1"/>
    <col min="6169" max="6169" width="8" style="3" customWidth="1"/>
    <col min="6170" max="6170" width="10" style="3" customWidth="1"/>
    <col min="6171" max="6172" width="11.6666666666667" style="3" customWidth="1"/>
    <col min="6173" max="6173" width="8.41666666666667" style="3" customWidth="1"/>
    <col min="6174" max="6174" width="7.91666666666667" style="3" customWidth="1"/>
    <col min="6175" max="6175" width="6.16666666666667" style="3" customWidth="1"/>
    <col min="6176" max="6176" width="8.91666666666667" style="3" customWidth="1"/>
    <col min="6177" max="6177" width="9.41666666666667" style="3" customWidth="1"/>
    <col min="6178" max="6178" width="11.0833333333333" style="3" customWidth="1"/>
    <col min="6179" max="6180" width="9" style="3" customWidth="1"/>
    <col min="6181" max="6181" width="7.41666666666667" style="3" customWidth="1"/>
    <col min="6182" max="6185" width="9" style="3" customWidth="1"/>
    <col min="6186" max="6186" width="11.6666666666667" style="3" customWidth="1"/>
    <col min="6187" max="6187" width="9" style="3" customWidth="1"/>
    <col min="6188" max="6189" width="9.08333333333333" style="3" customWidth="1"/>
    <col min="6190" max="6190" width="11.4166666666667" style="3" customWidth="1"/>
    <col min="6191" max="6191" width="13.8333333333333" style="3" customWidth="1"/>
    <col min="6192" max="6201" width="9" style="3" customWidth="1"/>
    <col min="6202" max="6397" width="8.66666666666667" style="3"/>
    <col min="6398" max="6398" width="3.83333333333333" style="3" customWidth="1"/>
    <col min="6399" max="6399" width="9.41666666666667" style="3" customWidth="1"/>
    <col min="6400" max="6400" width="14.6666666666667" style="3" customWidth="1"/>
    <col min="6401" max="6401" width="12.5833333333333" style="3" customWidth="1"/>
    <col min="6402" max="6402" width="14.5" style="3" customWidth="1"/>
    <col min="6403" max="6403" width="4.41666666666667" style="3" customWidth="1"/>
    <col min="6404" max="6404" width="5.58333333333333" style="3" customWidth="1"/>
    <col min="6405" max="6406" width="8" style="3" customWidth="1"/>
    <col min="6407" max="6408" width="9" style="3" hidden="1" customWidth="1"/>
    <col min="6409" max="6410" width="12.0833333333333" style="3" customWidth="1"/>
    <col min="6411" max="6411" width="9" style="3" hidden="1" customWidth="1"/>
    <col min="6412" max="6412" width="12.0833333333333" style="3" customWidth="1"/>
    <col min="6413" max="6413" width="6.83333333333333" style="3" customWidth="1"/>
    <col min="6414" max="6414" width="12.0833333333333" style="3" customWidth="1"/>
    <col min="6415" max="6415" width="8.08333333333333" style="3" customWidth="1"/>
    <col min="6416" max="6416" width="4.91666666666667" style="3" customWidth="1"/>
    <col min="6417" max="6417" width="13" style="3" customWidth="1"/>
    <col min="6418" max="6418" width="10.9166666666667" style="3" customWidth="1"/>
    <col min="6419" max="6419" width="11" style="3" customWidth="1"/>
    <col min="6420" max="6420" width="10.1666666666667" style="3" customWidth="1"/>
    <col min="6421" max="6421" width="12.0833333333333" style="3" customWidth="1"/>
    <col min="6422" max="6422" width="6" style="3" customWidth="1"/>
    <col min="6423" max="6423" width="12.3333333333333" style="3" customWidth="1"/>
    <col min="6424" max="6424" width="12" style="3" customWidth="1"/>
    <col min="6425" max="6425" width="8" style="3" customWidth="1"/>
    <col min="6426" max="6426" width="10" style="3" customWidth="1"/>
    <col min="6427" max="6428" width="11.6666666666667" style="3" customWidth="1"/>
    <col min="6429" max="6429" width="8.41666666666667" style="3" customWidth="1"/>
    <col min="6430" max="6430" width="7.91666666666667" style="3" customWidth="1"/>
    <col min="6431" max="6431" width="6.16666666666667" style="3" customWidth="1"/>
    <col min="6432" max="6432" width="8.91666666666667" style="3" customWidth="1"/>
    <col min="6433" max="6433" width="9.41666666666667" style="3" customWidth="1"/>
    <col min="6434" max="6434" width="11.0833333333333" style="3" customWidth="1"/>
    <col min="6435" max="6436" width="9" style="3" customWidth="1"/>
    <col min="6437" max="6437" width="7.41666666666667" style="3" customWidth="1"/>
    <col min="6438" max="6441" width="9" style="3" customWidth="1"/>
    <col min="6442" max="6442" width="11.6666666666667" style="3" customWidth="1"/>
    <col min="6443" max="6443" width="9" style="3" customWidth="1"/>
    <col min="6444" max="6445" width="9.08333333333333" style="3" customWidth="1"/>
    <col min="6446" max="6446" width="11.4166666666667" style="3" customWidth="1"/>
    <col min="6447" max="6447" width="13.8333333333333" style="3" customWidth="1"/>
    <col min="6448" max="6457" width="9" style="3" customWidth="1"/>
    <col min="6458" max="6653" width="8.66666666666667" style="3"/>
    <col min="6654" max="6654" width="3.83333333333333" style="3" customWidth="1"/>
    <col min="6655" max="6655" width="9.41666666666667" style="3" customWidth="1"/>
    <col min="6656" max="6656" width="14.6666666666667" style="3" customWidth="1"/>
    <col min="6657" max="6657" width="12.5833333333333" style="3" customWidth="1"/>
    <col min="6658" max="6658" width="14.5" style="3" customWidth="1"/>
    <col min="6659" max="6659" width="4.41666666666667" style="3" customWidth="1"/>
    <col min="6660" max="6660" width="5.58333333333333" style="3" customWidth="1"/>
    <col min="6661" max="6662" width="8" style="3" customWidth="1"/>
    <col min="6663" max="6664" width="9" style="3" hidden="1" customWidth="1"/>
    <col min="6665" max="6666" width="12.0833333333333" style="3" customWidth="1"/>
    <col min="6667" max="6667" width="9" style="3" hidden="1" customWidth="1"/>
    <col min="6668" max="6668" width="12.0833333333333" style="3" customWidth="1"/>
    <col min="6669" max="6669" width="6.83333333333333" style="3" customWidth="1"/>
    <col min="6670" max="6670" width="12.0833333333333" style="3" customWidth="1"/>
    <col min="6671" max="6671" width="8.08333333333333" style="3" customWidth="1"/>
    <col min="6672" max="6672" width="4.91666666666667" style="3" customWidth="1"/>
    <col min="6673" max="6673" width="13" style="3" customWidth="1"/>
    <col min="6674" max="6674" width="10.9166666666667" style="3" customWidth="1"/>
    <col min="6675" max="6675" width="11" style="3" customWidth="1"/>
    <col min="6676" max="6676" width="10.1666666666667" style="3" customWidth="1"/>
    <col min="6677" max="6677" width="12.0833333333333" style="3" customWidth="1"/>
    <col min="6678" max="6678" width="6" style="3" customWidth="1"/>
    <col min="6679" max="6679" width="12.3333333333333" style="3" customWidth="1"/>
    <col min="6680" max="6680" width="12" style="3" customWidth="1"/>
    <col min="6681" max="6681" width="8" style="3" customWidth="1"/>
    <col min="6682" max="6682" width="10" style="3" customWidth="1"/>
    <col min="6683" max="6684" width="11.6666666666667" style="3" customWidth="1"/>
    <col min="6685" max="6685" width="8.41666666666667" style="3" customWidth="1"/>
    <col min="6686" max="6686" width="7.91666666666667" style="3" customWidth="1"/>
    <col min="6687" max="6687" width="6.16666666666667" style="3" customWidth="1"/>
    <col min="6688" max="6688" width="8.91666666666667" style="3" customWidth="1"/>
    <col min="6689" max="6689" width="9.41666666666667" style="3" customWidth="1"/>
    <col min="6690" max="6690" width="11.0833333333333" style="3" customWidth="1"/>
    <col min="6691" max="6692" width="9" style="3" customWidth="1"/>
    <col min="6693" max="6693" width="7.41666666666667" style="3" customWidth="1"/>
    <col min="6694" max="6697" width="9" style="3" customWidth="1"/>
    <col min="6698" max="6698" width="11.6666666666667" style="3" customWidth="1"/>
    <col min="6699" max="6699" width="9" style="3" customWidth="1"/>
    <col min="6700" max="6701" width="9.08333333333333" style="3" customWidth="1"/>
    <col min="6702" max="6702" width="11.4166666666667" style="3" customWidth="1"/>
    <col min="6703" max="6703" width="13.8333333333333" style="3" customWidth="1"/>
    <col min="6704" max="6713" width="9" style="3" customWidth="1"/>
    <col min="6714" max="6909" width="8.66666666666667" style="3"/>
    <col min="6910" max="6910" width="3.83333333333333" style="3" customWidth="1"/>
    <col min="6911" max="6911" width="9.41666666666667" style="3" customWidth="1"/>
    <col min="6912" max="6912" width="14.6666666666667" style="3" customWidth="1"/>
    <col min="6913" max="6913" width="12.5833333333333" style="3" customWidth="1"/>
    <col min="6914" max="6914" width="14.5" style="3" customWidth="1"/>
    <col min="6915" max="6915" width="4.41666666666667" style="3" customWidth="1"/>
    <col min="6916" max="6916" width="5.58333333333333" style="3" customWidth="1"/>
    <col min="6917" max="6918" width="8" style="3" customWidth="1"/>
    <col min="6919" max="6920" width="9" style="3" hidden="1" customWidth="1"/>
    <col min="6921" max="6922" width="12.0833333333333" style="3" customWidth="1"/>
    <col min="6923" max="6923" width="9" style="3" hidden="1" customWidth="1"/>
    <col min="6924" max="6924" width="12.0833333333333" style="3" customWidth="1"/>
    <col min="6925" max="6925" width="6.83333333333333" style="3" customWidth="1"/>
    <col min="6926" max="6926" width="12.0833333333333" style="3" customWidth="1"/>
    <col min="6927" max="6927" width="8.08333333333333" style="3" customWidth="1"/>
    <col min="6928" max="6928" width="4.91666666666667" style="3" customWidth="1"/>
    <col min="6929" max="6929" width="13" style="3" customWidth="1"/>
    <col min="6930" max="6930" width="10.9166666666667" style="3" customWidth="1"/>
    <col min="6931" max="6931" width="11" style="3" customWidth="1"/>
    <col min="6932" max="6932" width="10.1666666666667" style="3" customWidth="1"/>
    <col min="6933" max="6933" width="12.0833333333333" style="3" customWidth="1"/>
    <col min="6934" max="6934" width="6" style="3" customWidth="1"/>
    <col min="6935" max="6935" width="12.3333333333333" style="3" customWidth="1"/>
    <col min="6936" max="6936" width="12" style="3" customWidth="1"/>
    <col min="6937" max="6937" width="8" style="3" customWidth="1"/>
    <col min="6938" max="6938" width="10" style="3" customWidth="1"/>
    <col min="6939" max="6940" width="11.6666666666667" style="3" customWidth="1"/>
    <col min="6941" max="6941" width="8.41666666666667" style="3" customWidth="1"/>
    <col min="6942" max="6942" width="7.91666666666667" style="3" customWidth="1"/>
    <col min="6943" max="6943" width="6.16666666666667" style="3" customWidth="1"/>
    <col min="6944" max="6944" width="8.91666666666667" style="3" customWidth="1"/>
    <col min="6945" max="6945" width="9.41666666666667" style="3" customWidth="1"/>
    <col min="6946" max="6946" width="11.0833333333333" style="3" customWidth="1"/>
    <col min="6947" max="6948" width="9" style="3" customWidth="1"/>
    <col min="6949" max="6949" width="7.41666666666667" style="3" customWidth="1"/>
    <col min="6950" max="6953" width="9" style="3" customWidth="1"/>
    <col min="6954" max="6954" width="11.6666666666667" style="3" customWidth="1"/>
    <col min="6955" max="6955" width="9" style="3" customWidth="1"/>
    <col min="6956" max="6957" width="9.08333333333333" style="3" customWidth="1"/>
    <col min="6958" max="6958" width="11.4166666666667" style="3" customWidth="1"/>
    <col min="6959" max="6959" width="13.8333333333333" style="3" customWidth="1"/>
    <col min="6960" max="6969" width="9" style="3" customWidth="1"/>
    <col min="6970" max="7165" width="8.66666666666667" style="3"/>
    <col min="7166" max="7166" width="3.83333333333333" style="3" customWidth="1"/>
    <col min="7167" max="7167" width="9.41666666666667" style="3" customWidth="1"/>
    <col min="7168" max="7168" width="14.6666666666667" style="3" customWidth="1"/>
    <col min="7169" max="7169" width="12.5833333333333" style="3" customWidth="1"/>
    <col min="7170" max="7170" width="14.5" style="3" customWidth="1"/>
    <col min="7171" max="7171" width="4.41666666666667" style="3" customWidth="1"/>
    <col min="7172" max="7172" width="5.58333333333333" style="3" customWidth="1"/>
    <col min="7173" max="7174" width="8" style="3" customWidth="1"/>
    <col min="7175" max="7176" width="9" style="3" hidden="1" customWidth="1"/>
    <col min="7177" max="7178" width="12.0833333333333" style="3" customWidth="1"/>
    <col min="7179" max="7179" width="9" style="3" hidden="1" customWidth="1"/>
    <col min="7180" max="7180" width="12.0833333333333" style="3" customWidth="1"/>
    <col min="7181" max="7181" width="6.83333333333333" style="3" customWidth="1"/>
    <col min="7182" max="7182" width="12.0833333333333" style="3" customWidth="1"/>
    <col min="7183" max="7183" width="8.08333333333333" style="3" customWidth="1"/>
    <col min="7184" max="7184" width="4.91666666666667" style="3" customWidth="1"/>
    <col min="7185" max="7185" width="13" style="3" customWidth="1"/>
    <col min="7186" max="7186" width="10.9166666666667" style="3" customWidth="1"/>
    <col min="7187" max="7187" width="11" style="3" customWidth="1"/>
    <col min="7188" max="7188" width="10.1666666666667" style="3" customWidth="1"/>
    <col min="7189" max="7189" width="12.0833333333333" style="3" customWidth="1"/>
    <col min="7190" max="7190" width="6" style="3" customWidth="1"/>
    <col min="7191" max="7191" width="12.3333333333333" style="3" customWidth="1"/>
    <col min="7192" max="7192" width="12" style="3" customWidth="1"/>
    <col min="7193" max="7193" width="8" style="3" customWidth="1"/>
    <col min="7194" max="7194" width="10" style="3" customWidth="1"/>
    <col min="7195" max="7196" width="11.6666666666667" style="3" customWidth="1"/>
    <col min="7197" max="7197" width="8.41666666666667" style="3" customWidth="1"/>
    <col min="7198" max="7198" width="7.91666666666667" style="3" customWidth="1"/>
    <col min="7199" max="7199" width="6.16666666666667" style="3" customWidth="1"/>
    <col min="7200" max="7200" width="8.91666666666667" style="3" customWidth="1"/>
    <col min="7201" max="7201" width="9.41666666666667" style="3" customWidth="1"/>
    <col min="7202" max="7202" width="11.0833333333333" style="3" customWidth="1"/>
    <col min="7203" max="7204" width="9" style="3" customWidth="1"/>
    <col min="7205" max="7205" width="7.41666666666667" style="3" customWidth="1"/>
    <col min="7206" max="7209" width="9" style="3" customWidth="1"/>
    <col min="7210" max="7210" width="11.6666666666667" style="3" customWidth="1"/>
    <col min="7211" max="7211" width="9" style="3" customWidth="1"/>
    <col min="7212" max="7213" width="9.08333333333333" style="3" customWidth="1"/>
    <col min="7214" max="7214" width="11.4166666666667" style="3" customWidth="1"/>
    <col min="7215" max="7215" width="13.8333333333333" style="3" customWidth="1"/>
    <col min="7216" max="7225" width="9" style="3" customWidth="1"/>
    <col min="7226" max="7421" width="8.66666666666667" style="3"/>
    <col min="7422" max="7422" width="3.83333333333333" style="3" customWidth="1"/>
    <col min="7423" max="7423" width="9.41666666666667" style="3" customWidth="1"/>
    <col min="7424" max="7424" width="14.6666666666667" style="3" customWidth="1"/>
    <col min="7425" max="7425" width="12.5833333333333" style="3" customWidth="1"/>
    <col min="7426" max="7426" width="14.5" style="3" customWidth="1"/>
    <col min="7427" max="7427" width="4.41666666666667" style="3" customWidth="1"/>
    <col min="7428" max="7428" width="5.58333333333333" style="3" customWidth="1"/>
    <col min="7429" max="7430" width="8" style="3" customWidth="1"/>
    <col min="7431" max="7432" width="9" style="3" hidden="1" customWidth="1"/>
    <col min="7433" max="7434" width="12.0833333333333" style="3" customWidth="1"/>
    <col min="7435" max="7435" width="9" style="3" hidden="1" customWidth="1"/>
    <col min="7436" max="7436" width="12.0833333333333" style="3" customWidth="1"/>
    <col min="7437" max="7437" width="6.83333333333333" style="3" customWidth="1"/>
    <col min="7438" max="7438" width="12.0833333333333" style="3" customWidth="1"/>
    <col min="7439" max="7439" width="8.08333333333333" style="3" customWidth="1"/>
    <col min="7440" max="7440" width="4.91666666666667" style="3" customWidth="1"/>
    <col min="7441" max="7441" width="13" style="3" customWidth="1"/>
    <col min="7442" max="7442" width="10.9166666666667" style="3" customWidth="1"/>
    <col min="7443" max="7443" width="11" style="3" customWidth="1"/>
    <col min="7444" max="7444" width="10.1666666666667" style="3" customWidth="1"/>
    <col min="7445" max="7445" width="12.0833333333333" style="3" customWidth="1"/>
    <col min="7446" max="7446" width="6" style="3" customWidth="1"/>
    <col min="7447" max="7447" width="12.3333333333333" style="3" customWidth="1"/>
    <col min="7448" max="7448" width="12" style="3" customWidth="1"/>
    <col min="7449" max="7449" width="8" style="3" customWidth="1"/>
    <col min="7450" max="7450" width="10" style="3" customWidth="1"/>
    <col min="7451" max="7452" width="11.6666666666667" style="3" customWidth="1"/>
    <col min="7453" max="7453" width="8.41666666666667" style="3" customWidth="1"/>
    <col min="7454" max="7454" width="7.91666666666667" style="3" customWidth="1"/>
    <col min="7455" max="7455" width="6.16666666666667" style="3" customWidth="1"/>
    <col min="7456" max="7456" width="8.91666666666667" style="3" customWidth="1"/>
    <col min="7457" max="7457" width="9.41666666666667" style="3" customWidth="1"/>
    <col min="7458" max="7458" width="11.0833333333333" style="3" customWidth="1"/>
    <col min="7459" max="7460" width="9" style="3" customWidth="1"/>
    <col min="7461" max="7461" width="7.41666666666667" style="3" customWidth="1"/>
    <col min="7462" max="7465" width="9" style="3" customWidth="1"/>
    <col min="7466" max="7466" width="11.6666666666667" style="3" customWidth="1"/>
    <col min="7467" max="7467" width="9" style="3" customWidth="1"/>
    <col min="7468" max="7469" width="9.08333333333333" style="3" customWidth="1"/>
    <col min="7470" max="7470" width="11.4166666666667" style="3" customWidth="1"/>
    <col min="7471" max="7471" width="13.8333333333333" style="3" customWidth="1"/>
    <col min="7472" max="7481" width="9" style="3" customWidth="1"/>
    <col min="7482" max="7677" width="8.66666666666667" style="3"/>
    <col min="7678" max="7678" width="3.83333333333333" style="3" customWidth="1"/>
    <col min="7679" max="7679" width="9.41666666666667" style="3" customWidth="1"/>
    <col min="7680" max="7680" width="14.6666666666667" style="3" customWidth="1"/>
    <col min="7681" max="7681" width="12.5833333333333" style="3" customWidth="1"/>
    <col min="7682" max="7682" width="14.5" style="3" customWidth="1"/>
    <col min="7683" max="7683" width="4.41666666666667" style="3" customWidth="1"/>
    <col min="7684" max="7684" width="5.58333333333333" style="3" customWidth="1"/>
    <col min="7685" max="7686" width="8" style="3" customWidth="1"/>
    <col min="7687" max="7688" width="9" style="3" hidden="1" customWidth="1"/>
    <col min="7689" max="7690" width="12.0833333333333" style="3" customWidth="1"/>
    <col min="7691" max="7691" width="9" style="3" hidden="1" customWidth="1"/>
    <col min="7692" max="7692" width="12.0833333333333" style="3" customWidth="1"/>
    <col min="7693" max="7693" width="6.83333333333333" style="3" customWidth="1"/>
    <col min="7694" max="7694" width="12.0833333333333" style="3" customWidth="1"/>
    <col min="7695" max="7695" width="8.08333333333333" style="3" customWidth="1"/>
    <col min="7696" max="7696" width="4.91666666666667" style="3" customWidth="1"/>
    <col min="7697" max="7697" width="13" style="3" customWidth="1"/>
    <col min="7698" max="7698" width="10.9166666666667" style="3" customWidth="1"/>
    <col min="7699" max="7699" width="11" style="3" customWidth="1"/>
    <col min="7700" max="7700" width="10.1666666666667" style="3" customWidth="1"/>
    <col min="7701" max="7701" width="12.0833333333333" style="3" customWidth="1"/>
    <col min="7702" max="7702" width="6" style="3" customWidth="1"/>
    <col min="7703" max="7703" width="12.3333333333333" style="3" customWidth="1"/>
    <col min="7704" max="7704" width="12" style="3" customWidth="1"/>
    <col min="7705" max="7705" width="8" style="3" customWidth="1"/>
    <col min="7706" max="7706" width="10" style="3" customWidth="1"/>
    <col min="7707" max="7708" width="11.6666666666667" style="3" customWidth="1"/>
    <col min="7709" max="7709" width="8.41666666666667" style="3" customWidth="1"/>
    <col min="7710" max="7710" width="7.91666666666667" style="3" customWidth="1"/>
    <col min="7711" max="7711" width="6.16666666666667" style="3" customWidth="1"/>
    <col min="7712" max="7712" width="8.91666666666667" style="3" customWidth="1"/>
    <col min="7713" max="7713" width="9.41666666666667" style="3" customWidth="1"/>
    <col min="7714" max="7714" width="11.0833333333333" style="3" customWidth="1"/>
    <col min="7715" max="7716" width="9" style="3" customWidth="1"/>
    <col min="7717" max="7717" width="7.41666666666667" style="3" customWidth="1"/>
    <col min="7718" max="7721" width="9" style="3" customWidth="1"/>
    <col min="7722" max="7722" width="11.6666666666667" style="3" customWidth="1"/>
    <col min="7723" max="7723" width="9" style="3" customWidth="1"/>
    <col min="7724" max="7725" width="9.08333333333333" style="3" customWidth="1"/>
    <col min="7726" max="7726" width="11.4166666666667" style="3" customWidth="1"/>
    <col min="7727" max="7727" width="13.8333333333333" style="3" customWidth="1"/>
    <col min="7728" max="7737" width="9" style="3" customWidth="1"/>
    <col min="7738" max="7933" width="8.66666666666667" style="3"/>
    <col min="7934" max="7934" width="3.83333333333333" style="3" customWidth="1"/>
    <col min="7935" max="7935" width="9.41666666666667" style="3" customWidth="1"/>
    <col min="7936" max="7936" width="14.6666666666667" style="3" customWidth="1"/>
    <col min="7937" max="7937" width="12.5833333333333" style="3" customWidth="1"/>
    <col min="7938" max="7938" width="14.5" style="3" customWidth="1"/>
    <col min="7939" max="7939" width="4.41666666666667" style="3" customWidth="1"/>
    <col min="7940" max="7940" width="5.58333333333333" style="3" customWidth="1"/>
    <col min="7941" max="7942" width="8" style="3" customWidth="1"/>
    <col min="7943" max="7944" width="9" style="3" hidden="1" customWidth="1"/>
    <col min="7945" max="7946" width="12.0833333333333" style="3" customWidth="1"/>
    <col min="7947" max="7947" width="9" style="3" hidden="1" customWidth="1"/>
    <col min="7948" max="7948" width="12.0833333333333" style="3" customWidth="1"/>
    <col min="7949" max="7949" width="6.83333333333333" style="3" customWidth="1"/>
    <col min="7950" max="7950" width="12.0833333333333" style="3" customWidth="1"/>
    <col min="7951" max="7951" width="8.08333333333333" style="3" customWidth="1"/>
    <col min="7952" max="7952" width="4.91666666666667" style="3" customWidth="1"/>
    <col min="7953" max="7953" width="13" style="3" customWidth="1"/>
    <col min="7954" max="7954" width="10.9166666666667" style="3" customWidth="1"/>
    <col min="7955" max="7955" width="11" style="3" customWidth="1"/>
    <col min="7956" max="7956" width="10.1666666666667" style="3" customWidth="1"/>
    <col min="7957" max="7957" width="12.0833333333333" style="3" customWidth="1"/>
    <col min="7958" max="7958" width="6" style="3" customWidth="1"/>
    <col min="7959" max="7959" width="12.3333333333333" style="3" customWidth="1"/>
    <col min="7960" max="7960" width="12" style="3" customWidth="1"/>
    <col min="7961" max="7961" width="8" style="3" customWidth="1"/>
    <col min="7962" max="7962" width="10" style="3" customWidth="1"/>
    <col min="7963" max="7964" width="11.6666666666667" style="3" customWidth="1"/>
    <col min="7965" max="7965" width="8.41666666666667" style="3" customWidth="1"/>
    <col min="7966" max="7966" width="7.91666666666667" style="3" customWidth="1"/>
    <col min="7967" max="7967" width="6.16666666666667" style="3" customWidth="1"/>
    <col min="7968" max="7968" width="8.91666666666667" style="3" customWidth="1"/>
    <col min="7969" max="7969" width="9.41666666666667" style="3" customWidth="1"/>
    <col min="7970" max="7970" width="11.0833333333333" style="3" customWidth="1"/>
    <col min="7971" max="7972" width="9" style="3" customWidth="1"/>
    <col min="7973" max="7973" width="7.41666666666667" style="3" customWidth="1"/>
    <col min="7974" max="7977" width="9" style="3" customWidth="1"/>
    <col min="7978" max="7978" width="11.6666666666667" style="3" customWidth="1"/>
    <col min="7979" max="7979" width="9" style="3" customWidth="1"/>
    <col min="7980" max="7981" width="9.08333333333333" style="3" customWidth="1"/>
    <col min="7982" max="7982" width="11.4166666666667" style="3" customWidth="1"/>
    <col min="7983" max="7983" width="13.8333333333333" style="3" customWidth="1"/>
    <col min="7984" max="7993" width="9" style="3" customWidth="1"/>
    <col min="7994" max="8189" width="8.66666666666667" style="3"/>
    <col min="8190" max="8190" width="3.83333333333333" style="3" customWidth="1"/>
    <col min="8191" max="8191" width="9.41666666666667" style="3" customWidth="1"/>
    <col min="8192" max="8192" width="14.6666666666667" style="3" customWidth="1"/>
    <col min="8193" max="8193" width="12.5833333333333" style="3" customWidth="1"/>
    <col min="8194" max="8194" width="14.5" style="3" customWidth="1"/>
    <col min="8195" max="8195" width="4.41666666666667" style="3" customWidth="1"/>
    <col min="8196" max="8196" width="5.58333333333333" style="3" customWidth="1"/>
    <col min="8197" max="8198" width="8" style="3" customWidth="1"/>
    <col min="8199" max="8200" width="9" style="3" hidden="1" customWidth="1"/>
    <col min="8201" max="8202" width="12.0833333333333" style="3" customWidth="1"/>
    <col min="8203" max="8203" width="9" style="3" hidden="1" customWidth="1"/>
    <col min="8204" max="8204" width="12.0833333333333" style="3" customWidth="1"/>
    <col min="8205" max="8205" width="6.83333333333333" style="3" customWidth="1"/>
    <col min="8206" max="8206" width="12.0833333333333" style="3" customWidth="1"/>
    <col min="8207" max="8207" width="8.08333333333333" style="3" customWidth="1"/>
    <col min="8208" max="8208" width="4.91666666666667" style="3" customWidth="1"/>
    <col min="8209" max="8209" width="13" style="3" customWidth="1"/>
    <col min="8210" max="8210" width="10.9166666666667" style="3" customWidth="1"/>
    <col min="8211" max="8211" width="11" style="3" customWidth="1"/>
    <col min="8212" max="8212" width="10.1666666666667" style="3" customWidth="1"/>
    <col min="8213" max="8213" width="12.0833333333333" style="3" customWidth="1"/>
    <col min="8214" max="8214" width="6" style="3" customWidth="1"/>
    <col min="8215" max="8215" width="12.3333333333333" style="3" customWidth="1"/>
    <col min="8216" max="8216" width="12" style="3" customWidth="1"/>
    <col min="8217" max="8217" width="8" style="3" customWidth="1"/>
    <col min="8218" max="8218" width="10" style="3" customWidth="1"/>
    <col min="8219" max="8220" width="11.6666666666667" style="3" customWidth="1"/>
    <col min="8221" max="8221" width="8.41666666666667" style="3" customWidth="1"/>
    <col min="8222" max="8222" width="7.91666666666667" style="3" customWidth="1"/>
    <col min="8223" max="8223" width="6.16666666666667" style="3" customWidth="1"/>
    <col min="8224" max="8224" width="8.91666666666667" style="3" customWidth="1"/>
    <col min="8225" max="8225" width="9.41666666666667" style="3" customWidth="1"/>
    <col min="8226" max="8226" width="11.0833333333333" style="3" customWidth="1"/>
    <col min="8227" max="8228" width="9" style="3" customWidth="1"/>
    <col min="8229" max="8229" width="7.41666666666667" style="3" customWidth="1"/>
    <col min="8230" max="8233" width="9" style="3" customWidth="1"/>
    <col min="8234" max="8234" width="11.6666666666667" style="3" customWidth="1"/>
    <col min="8235" max="8235" width="9" style="3" customWidth="1"/>
    <col min="8236" max="8237" width="9.08333333333333" style="3" customWidth="1"/>
    <col min="8238" max="8238" width="11.4166666666667" style="3" customWidth="1"/>
    <col min="8239" max="8239" width="13.8333333333333" style="3" customWidth="1"/>
    <col min="8240" max="8249" width="9" style="3" customWidth="1"/>
    <col min="8250" max="8445" width="8.66666666666667" style="3"/>
    <col min="8446" max="8446" width="3.83333333333333" style="3" customWidth="1"/>
    <col min="8447" max="8447" width="9.41666666666667" style="3" customWidth="1"/>
    <col min="8448" max="8448" width="14.6666666666667" style="3" customWidth="1"/>
    <col min="8449" max="8449" width="12.5833333333333" style="3" customWidth="1"/>
    <col min="8450" max="8450" width="14.5" style="3" customWidth="1"/>
    <col min="8451" max="8451" width="4.41666666666667" style="3" customWidth="1"/>
    <col min="8452" max="8452" width="5.58333333333333" style="3" customWidth="1"/>
    <col min="8453" max="8454" width="8" style="3" customWidth="1"/>
    <col min="8455" max="8456" width="9" style="3" hidden="1" customWidth="1"/>
    <col min="8457" max="8458" width="12.0833333333333" style="3" customWidth="1"/>
    <col min="8459" max="8459" width="9" style="3" hidden="1" customWidth="1"/>
    <col min="8460" max="8460" width="12.0833333333333" style="3" customWidth="1"/>
    <col min="8461" max="8461" width="6.83333333333333" style="3" customWidth="1"/>
    <col min="8462" max="8462" width="12.0833333333333" style="3" customWidth="1"/>
    <col min="8463" max="8463" width="8.08333333333333" style="3" customWidth="1"/>
    <col min="8464" max="8464" width="4.91666666666667" style="3" customWidth="1"/>
    <col min="8465" max="8465" width="13" style="3" customWidth="1"/>
    <col min="8466" max="8466" width="10.9166666666667" style="3" customWidth="1"/>
    <col min="8467" max="8467" width="11" style="3" customWidth="1"/>
    <col min="8468" max="8468" width="10.1666666666667" style="3" customWidth="1"/>
    <col min="8469" max="8469" width="12.0833333333333" style="3" customWidth="1"/>
    <col min="8470" max="8470" width="6" style="3" customWidth="1"/>
    <col min="8471" max="8471" width="12.3333333333333" style="3" customWidth="1"/>
    <col min="8472" max="8472" width="12" style="3" customWidth="1"/>
    <col min="8473" max="8473" width="8" style="3" customWidth="1"/>
    <col min="8474" max="8474" width="10" style="3" customWidth="1"/>
    <col min="8475" max="8476" width="11.6666666666667" style="3" customWidth="1"/>
    <col min="8477" max="8477" width="8.41666666666667" style="3" customWidth="1"/>
    <col min="8478" max="8478" width="7.91666666666667" style="3" customWidth="1"/>
    <col min="8479" max="8479" width="6.16666666666667" style="3" customWidth="1"/>
    <col min="8480" max="8480" width="8.91666666666667" style="3" customWidth="1"/>
    <col min="8481" max="8481" width="9.41666666666667" style="3" customWidth="1"/>
    <col min="8482" max="8482" width="11.0833333333333" style="3" customWidth="1"/>
    <col min="8483" max="8484" width="9" style="3" customWidth="1"/>
    <col min="8485" max="8485" width="7.41666666666667" style="3" customWidth="1"/>
    <col min="8486" max="8489" width="9" style="3" customWidth="1"/>
    <col min="8490" max="8490" width="11.6666666666667" style="3" customWidth="1"/>
    <col min="8491" max="8491" width="9" style="3" customWidth="1"/>
    <col min="8492" max="8493" width="9.08333333333333" style="3" customWidth="1"/>
    <col min="8494" max="8494" width="11.4166666666667" style="3" customWidth="1"/>
    <col min="8495" max="8495" width="13.8333333333333" style="3" customWidth="1"/>
    <col min="8496" max="8505" width="9" style="3" customWidth="1"/>
    <col min="8506" max="8701" width="8.66666666666667" style="3"/>
    <col min="8702" max="8702" width="3.83333333333333" style="3" customWidth="1"/>
    <col min="8703" max="8703" width="9.41666666666667" style="3" customWidth="1"/>
    <col min="8704" max="8704" width="14.6666666666667" style="3" customWidth="1"/>
    <col min="8705" max="8705" width="12.5833333333333" style="3" customWidth="1"/>
    <col min="8706" max="8706" width="14.5" style="3" customWidth="1"/>
    <col min="8707" max="8707" width="4.41666666666667" style="3" customWidth="1"/>
    <col min="8708" max="8708" width="5.58333333333333" style="3" customWidth="1"/>
    <col min="8709" max="8710" width="8" style="3" customWidth="1"/>
    <col min="8711" max="8712" width="9" style="3" hidden="1" customWidth="1"/>
    <col min="8713" max="8714" width="12.0833333333333" style="3" customWidth="1"/>
    <col min="8715" max="8715" width="9" style="3" hidden="1" customWidth="1"/>
    <col min="8716" max="8716" width="12.0833333333333" style="3" customWidth="1"/>
    <col min="8717" max="8717" width="6.83333333333333" style="3" customWidth="1"/>
    <col min="8718" max="8718" width="12.0833333333333" style="3" customWidth="1"/>
    <col min="8719" max="8719" width="8.08333333333333" style="3" customWidth="1"/>
    <col min="8720" max="8720" width="4.91666666666667" style="3" customWidth="1"/>
    <col min="8721" max="8721" width="13" style="3" customWidth="1"/>
    <col min="8722" max="8722" width="10.9166666666667" style="3" customWidth="1"/>
    <col min="8723" max="8723" width="11" style="3" customWidth="1"/>
    <col min="8724" max="8724" width="10.1666666666667" style="3" customWidth="1"/>
    <col min="8725" max="8725" width="12.0833333333333" style="3" customWidth="1"/>
    <col min="8726" max="8726" width="6" style="3" customWidth="1"/>
    <col min="8727" max="8727" width="12.3333333333333" style="3" customWidth="1"/>
    <col min="8728" max="8728" width="12" style="3" customWidth="1"/>
    <col min="8729" max="8729" width="8" style="3" customWidth="1"/>
    <col min="8730" max="8730" width="10" style="3" customWidth="1"/>
    <col min="8731" max="8732" width="11.6666666666667" style="3" customWidth="1"/>
    <col min="8733" max="8733" width="8.41666666666667" style="3" customWidth="1"/>
    <col min="8734" max="8734" width="7.91666666666667" style="3" customWidth="1"/>
    <col min="8735" max="8735" width="6.16666666666667" style="3" customWidth="1"/>
    <col min="8736" max="8736" width="8.91666666666667" style="3" customWidth="1"/>
    <col min="8737" max="8737" width="9.41666666666667" style="3" customWidth="1"/>
    <col min="8738" max="8738" width="11.0833333333333" style="3" customWidth="1"/>
    <col min="8739" max="8740" width="9" style="3" customWidth="1"/>
    <col min="8741" max="8741" width="7.41666666666667" style="3" customWidth="1"/>
    <col min="8742" max="8745" width="9" style="3" customWidth="1"/>
    <col min="8746" max="8746" width="11.6666666666667" style="3" customWidth="1"/>
    <col min="8747" max="8747" width="9" style="3" customWidth="1"/>
    <col min="8748" max="8749" width="9.08333333333333" style="3" customWidth="1"/>
    <col min="8750" max="8750" width="11.4166666666667" style="3" customWidth="1"/>
    <col min="8751" max="8751" width="13.8333333333333" style="3" customWidth="1"/>
    <col min="8752" max="8761" width="9" style="3" customWidth="1"/>
    <col min="8762" max="8957" width="8.66666666666667" style="3"/>
    <col min="8958" max="8958" width="3.83333333333333" style="3" customWidth="1"/>
    <col min="8959" max="8959" width="9.41666666666667" style="3" customWidth="1"/>
    <col min="8960" max="8960" width="14.6666666666667" style="3" customWidth="1"/>
    <col min="8961" max="8961" width="12.5833333333333" style="3" customWidth="1"/>
    <col min="8962" max="8962" width="14.5" style="3" customWidth="1"/>
    <col min="8963" max="8963" width="4.41666666666667" style="3" customWidth="1"/>
    <col min="8964" max="8964" width="5.58333333333333" style="3" customWidth="1"/>
    <col min="8965" max="8966" width="8" style="3" customWidth="1"/>
    <col min="8967" max="8968" width="9" style="3" hidden="1" customWidth="1"/>
    <col min="8969" max="8970" width="12.0833333333333" style="3" customWidth="1"/>
    <col min="8971" max="8971" width="9" style="3" hidden="1" customWidth="1"/>
    <col min="8972" max="8972" width="12.0833333333333" style="3" customWidth="1"/>
    <col min="8973" max="8973" width="6.83333333333333" style="3" customWidth="1"/>
    <col min="8974" max="8974" width="12.0833333333333" style="3" customWidth="1"/>
    <col min="8975" max="8975" width="8.08333333333333" style="3" customWidth="1"/>
    <col min="8976" max="8976" width="4.91666666666667" style="3" customWidth="1"/>
    <col min="8977" max="8977" width="13" style="3" customWidth="1"/>
    <col min="8978" max="8978" width="10.9166666666667" style="3" customWidth="1"/>
    <col min="8979" max="8979" width="11" style="3" customWidth="1"/>
    <col min="8980" max="8980" width="10.1666666666667" style="3" customWidth="1"/>
    <col min="8981" max="8981" width="12.0833333333333" style="3" customWidth="1"/>
    <col min="8982" max="8982" width="6" style="3" customWidth="1"/>
    <col min="8983" max="8983" width="12.3333333333333" style="3" customWidth="1"/>
    <col min="8984" max="8984" width="12" style="3" customWidth="1"/>
    <col min="8985" max="8985" width="8" style="3" customWidth="1"/>
    <col min="8986" max="8986" width="10" style="3" customWidth="1"/>
    <col min="8987" max="8988" width="11.6666666666667" style="3" customWidth="1"/>
    <col min="8989" max="8989" width="8.41666666666667" style="3" customWidth="1"/>
    <col min="8990" max="8990" width="7.91666666666667" style="3" customWidth="1"/>
    <col min="8991" max="8991" width="6.16666666666667" style="3" customWidth="1"/>
    <col min="8992" max="8992" width="8.91666666666667" style="3" customWidth="1"/>
    <col min="8993" max="8993" width="9.41666666666667" style="3" customWidth="1"/>
    <col min="8994" max="8994" width="11.0833333333333" style="3" customWidth="1"/>
    <col min="8995" max="8996" width="9" style="3" customWidth="1"/>
    <col min="8997" max="8997" width="7.41666666666667" style="3" customWidth="1"/>
    <col min="8998" max="9001" width="9" style="3" customWidth="1"/>
    <col min="9002" max="9002" width="11.6666666666667" style="3" customWidth="1"/>
    <col min="9003" max="9003" width="9" style="3" customWidth="1"/>
    <col min="9004" max="9005" width="9.08333333333333" style="3" customWidth="1"/>
    <col min="9006" max="9006" width="11.4166666666667" style="3" customWidth="1"/>
    <col min="9007" max="9007" width="13.8333333333333" style="3" customWidth="1"/>
    <col min="9008" max="9017" width="9" style="3" customWidth="1"/>
    <col min="9018" max="9213" width="8.66666666666667" style="3"/>
    <col min="9214" max="9214" width="3.83333333333333" style="3" customWidth="1"/>
    <col min="9215" max="9215" width="9.41666666666667" style="3" customWidth="1"/>
    <col min="9216" max="9216" width="14.6666666666667" style="3" customWidth="1"/>
    <col min="9217" max="9217" width="12.5833333333333" style="3" customWidth="1"/>
    <col min="9218" max="9218" width="14.5" style="3" customWidth="1"/>
    <col min="9219" max="9219" width="4.41666666666667" style="3" customWidth="1"/>
    <col min="9220" max="9220" width="5.58333333333333" style="3" customWidth="1"/>
    <col min="9221" max="9222" width="8" style="3" customWidth="1"/>
    <col min="9223" max="9224" width="9" style="3" hidden="1" customWidth="1"/>
    <col min="9225" max="9226" width="12.0833333333333" style="3" customWidth="1"/>
    <col min="9227" max="9227" width="9" style="3" hidden="1" customWidth="1"/>
    <col min="9228" max="9228" width="12.0833333333333" style="3" customWidth="1"/>
    <col min="9229" max="9229" width="6.83333333333333" style="3" customWidth="1"/>
    <col min="9230" max="9230" width="12.0833333333333" style="3" customWidth="1"/>
    <col min="9231" max="9231" width="8.08333333333333" style="3" customWidth="1"/>
    <col min="9232" max="9232" width="4.91666666666667" style="3" customWidth="1"/>
    <col min="9233" max="9233" width="13" style="3" customWidth="1"/>
    <col min="9234" max="9234" width="10.9166666666667" style="3" customWidth="1"/>
    <col min="9235" max="9235" width="11" style="3" customWidth="1"/>
    <col min="9236" max="9236" width="10.1666666666667" style="3" customWidth="1"/>
    <col min="9237" max="9237" width="12.0833333333333" style="3" customWidth="1"/>
    <col min="9238" max="9238" width="6" style="3" customWidth="1"/>
    <col min="9239" max="9239" width="12.3333333333333" style="3" customWidth="1"/>
    <col min="9240" max="9240" width="12" style="3" customWidth="1"/>
    <col min="9241" max="9241" width="8" style="3" customWidth="1"/>
    <col min="9242" max="9242" width="10" style="3" customWidth="1"/>
    <col min="9243" max="9244" width="11.6666666666667" style="3" customWidth="1"/>
    <col min="9245" max="9245" width="8.41666666666667" style="3" customWidth="1"/>
    <col min="9246" max="9246" width="7.91666666666667" style="3" customWidth="1"/>
    <col min="9247" max="9247" width="6.16666666666667" style="3" customWidth="1"/>
    <col min="9248" max="9248" width="8.91666666666667" style="3" customWidth="1"/>
    <col min="9249" max="9249" width="9.41666666666667" style="3" customWidth="1"/>
    <col min="9250" max="9250" width="11.0833333333333" style="3" customWidth="1"/>
    <col min="9251" max="9252" width="9" style="3" customWidth="1"/>
    <col min="9253" max="9253" width="7.41666666666667" style="3" customWidth="1"/>
    <col min="9254" max="9257" width="9" style="3" customWidth="1"/>
    <col min="9258" max="9258" width="11.6666666666667" style="3" customWidth="1"/>
    <col min="9259" max="9259" width="9" style="3" customWidth="1"/>
    <col min="9260" max="9261" width="9.08333333333333" style="3" customWidth="1"/>
    <col min="9262" max="9262" width="11.4166666666667" style="3" customWidth="1"/>
    <col min="9263" max="9263" width="13.8333333333333" style="3" customWidth="1"/>
    <col min="9264" max="9273" width="9" style="3" customWidth="1"/>
    <col min="9274" max="9469" width="8.66666666666667" style="3"/>
    <col min="9470" max="9470" width="3.83333333333333" style="3" customWidth="1"/>
    <col min="9471" max="9471" width="9.41666666666667" style="3" customWidth="1"/>
    <col min="9472" max="9472" width="14.6666666666667" style="3" customWidth="1"/>
    <col min="9473" max="9473" width="12.5833333333333" style="3" customWidth="1"/>
    <col min="9474" max="9474" width="14.5" style="3" customWidth="1"/>
    <col min="9475" max="9475" width="4.41666666666667" style="3" customWidth="1"/>
    <col min="9476" max="9476" width="5.58333333333333" style="3" customWidth="1"/>
    <col min="9477" max="9478" width="8" style="3" customWidth="1"/>
    <col min="9479" max="9480" width="9" style="3" hidden="1" customWidth="1"/>
    <col min="9481" max="9482" width="12.0833333333333" style="3" customWidth="1"/>
    <col min="9483" max="9483" width="9" style="3" hidden="1" customWidth="1"/>
    <col min="9484" max="9484" width="12.0833333333333" style="3" customWidth="1"/>
    <col min="9485" max="9485" width="6.83333333333333" style="3" customWidth="1"/>
    <col min="9486" max="9486" width="12.0833333333333" style="3" customWidth="1"/>
    <col min="9487" max="9487" width="8.08333333333333" style="3" customWidth="1"/>
    <col min="9488" max="9488" width="4.91666666666667" style="3" customWidth="1"/>
    <col min="9489" max="9489" width="13" style="3" customWidth="1"/>
    <col min="9490" max="9490" width="10.9166666666667" style="3" customWidth="1"/>
    <col min="9491" max="9491" width="11" style="3" customWidth="1"/>
    <col min="9492" max="9492" width="10.1666666666667" style="3" customWidth="1"/>
    <col min="9493" max="9493" width="12.0833333333333" style="3" customWidth="1"/>
    <col min="9494" max="9494" width="6" style="3" customWidth="1"/>
    <col min="9495" max="9495" width="12.3333333333333" style="3" customWidth="1"/>
    <col min="9496" max="9496" width="12" style="3" customWidth="1"/>
    <col min="9497" max="9497" width="8" style="3" customWidth="1"/>
    <col min="9498" max="9498" width="10" style="3" customWidth="1"/>
    <col min="9499" max="9500" width="11.6666666666667" style="3" customWidth="1"/>
    <col min="9501" max="9501" width="8.41666666666667" style="3" customWidth="1"/>
    <col min="9502" max="9502" width="7.91666666666667" style="3" customWidth="1"/>
    <col min="9503" max="9503" width="6.16666666666667" style="3" customWidth="1"/>
    <col min="9504" max="9504" width="8.91666666666667" style="3" customWidth="1"/>
    <col min="9505" max="9505" width="9.41666666666667" style="3" customWidth="1"/>
    <col min="9506" max="9506" width="11.0833333333333" style="3" customWidth="1"/>
    <col min="9507" max="9508" width="9" style="3" customWidth="1"/>
    <col min="9509" max="9509" width="7.41666666666667" style="3" customWidth="1"/>
    <col min="9510" max="9513" width="9" style="3" customWidth="1"/>
    <col min="9514" max="9514" width="11.6666666666667" style="3" customWidth="1"/>
    <col min="9515" max="9515" width="9" style="3" customWidth="1"/>
    <col min="9516" max="9517" width="9.08333333333333" style="3" customWidth="1"/>
    <col min="9518" max="9518" width="11.4166666666667" style="3" customWidth="1"/>
    <col min="9519" max="9519" width="13.8333333333333" style="3" customWidth="1"/>
    <col min="9520" max="9529" width="9" style="3" customWidth="1"/>
    <col min="9530" max="9725" width="8.66666666666667" style="3"/>
    <col min="9726" max="9726" width="3.83333333333333" style="3" customWidth="1"/>
    <col min="9727" max="9727" width="9.41666666666667" style="3" customWidth="1"/>
    <col min="9728" max="9728" width="14.6666666666667" style="3" customWidth="1"/>
    <col min="9729" max="9729" width="12.5833333333333" style="3" customWidth="1"/>
    <col min="9730" max="9730" width="14.5" style="3" customWidth="1"/>
    <col min="9731" max="9731" width="4.41666666666667" style="3" customWidth="1"/>
    <col min="9732" max="9732" width="5.58333333333333" style="3" customWidth="1"/>
    <col min="9733" max="9734" width="8" style="3" customWidth="1"/>
    <col min="9735" max="9736" width="9" style="3" hidden="1" customWidth="1"/>
    <col min="9737" max="9738" width="12.0833333333333" style="3" customWidth="1"/>
    <col min="9739" max="9739" width="9" style="3" hidden="1" customWidth="1"/>
    <col min="9740" max="9740" width="12.0833333333333" style="3" customWidth="1"/>
    <col min="9741" max="9741" width="6.83333333333333" style="3" customWidth="1"/>
    <col min="9742" max="9742" width="12.0833333333333" style="3" customWidth="1"/>
    <col min="9743" max="9743" width="8.08333333333333" style="3" customWidth="1"/>
    <col min="9744" max="9744" width="4.91666666666667" style="3" customWidth="1"/>
    <col min="9745" max="9745" width="13" style="3" customWidth="1"/>
    <col min="9746" max="9746" width="10.9166666666667" style="3" customWidth="1"/>
    <col min="9747" max="9747" width="11" style="3" customWidth="1"/>
    <col min="9748" max="9748" width="10.1666666666667" style="3" customWidth="1"/>
    <col min="9749" max="9749" width="12.0833333333333" style="3" customWidth="1"/>
    <col min="9750" max="9750" width="6" style="3" customWidth="1"/>
    <col min="9751" max="9751" width="12.3333333333333" style="3" customWidth="1"/>
    <col min="9752" max="9752" width="12" style="3" customWidth="1"/>
    <col min="9753" max="9753" width="8" style="3" customWidth="1"/>
    <col min="9754" max="9754" width="10" style="3" customWidth="1"/>
    <col min="9755" max="9756" width="11.6666666666667" style="3" customWidth="1"/>
    <col min="9757" max="9757" width="8.41666666666667" style="3" customWidth="1"/>
    <col min="9758" max="9758" width="7.91666666666667" style="3" customWidth="1"/>
    <col min="9759" max="9759" width="6.16666666666667" style="3" customWidth="1"/>
    <col min="9760" max="9760" width="8.91666666666667" style="3" customWidth="1"/>
    <col min="9761" max="9761" width="9.41666666666667" style="3" customWidth="1"/>
    <col min="9762" max="9762" width="11.0833333333333" style="3" customWidth="1"/>
    <col min="9763" max="9764" width="9" style="3" customWidth="1"/>
    <col min="9765" max="9765" width="7.41666666666667" style="3" customWidth="1"/>
    <col min="9766" max="9769" width="9" style="3" customWidth="1"/>
    <col min="9770" max="9770" width="11.6666666666667" style="3" customWidth="1"/>
    <col min="9771" max="9771" width="9" style="3" customWidth="1"/>
    <col min="9772" max="9773" width="9.08333333333333" style="3" customWidth="1"/>
    <col min="9774" max="9774" width="11.4166666666667" style="3" customWidth="1"/>
    <col min="9775" max="9775" width="13.8333333333333" style="3" customWidth="1"/>
    <col min="9776" max="9785" width="9" style="3" customWidth="1"/>
    <col min="9786" max="9981" width="8.66666666666667" style="3"/>
    <col min="9982" max="9982" width="3.83333333333333" style="3" customWidth="1"/>
    <col min="9983" max="9983" width="9.41666666666667" style="3" customWidth="1"/>
    <col min="9984" max="9984" width="14.6666666666667" style="3" customWidth="1"/>
    <col min="9985" max="9985" width="12.5833333333333" style="3" customWidth="1"/>
    <col min="9986" max="9986" width="14.5" style="3" customWidth="1"/>
    <col min="9987" max="9987" width="4.41666666666667" style="3" customWidth="1"/>
    <col min="9988" max="9988" width="5.58333333333333" style="3" customWidth="1"/>
    <col min="9989" max="9990" width="8" style="3" customWidth="1"/>
    <col min="9991" max="9992" width="9" style="3" hidden="1" customWidth="1"/>
    <col min="9993" max="9994" width="12.0833333333333" style="3" customWidth="1"/>
    <col min="9995" max="9995" width="9" style="3" hidden="1" customWidth="1"/>
    <col min="9996" max="9996" width="12.0833333333333" style="3" customWidth="1"/>
    <col min="9997" max="9997" width="6.83333333333333" style="3" customWidth="1"/>
    <col min="9998" max="9998" width="12.0833333333333" style="3" customWidth="1"/>
    <col min="9999" max="9999" width="8.08333333333333" style="3" customWidth="1"/>
    <col min="10000" max="10000" width="4.91666666666667" style="3" customWidth="1"/>
    <col min="10001" max="10001" width="13" style="3" customWidth="1"/>
    <col min="10002" max="10002" width="10.9166666666667" style="3" customWidth="1"/>
    <col min="10003" max="10003" width="11" style="3" customWidth="1"/>
    <col min="10004" max="10004" width="10.1666666666667" style="3" customWidth="1"/>
    <col min="10005" max="10005" width="12.0833333333333" style="3" customWidth="1"/>
    <col min="10006" max="10006" width="6" style="3" customWidth="1"/>
    <col min="10007" max="10007" width="12.3333333333333" style="3" customWidth="1"/>
    <col min="10008" max="10008" width="12" style="3" customWidth="1"/>
    <col min="10009" max="10009" width="8" style="3" customWidth="1"/>
    <col min="10010" max="10010" width="10" style="3" customWidth="1"/>
    <col min="10011" max="10012" width="11.6666666666667" style="3" customWidth="1"/>
    <col min="10013" max="10013" width="8.41666666666667" style="3" customWidth="1"/>
    <col min="10014" max="10014" width="7.91666666666667" style="3" customWidth="1"/>
    <col min="10015" max="10015" width="6.16666666666667" style="3" customWidth="1"/>
    <col min="10016" max="10016" width="8.91666666666667" style="3" customWidth="1"/>
    <col min="10017" max="10017" width="9.41666666666667" style="3" customWidth="1"/>
    <col min="10018" max="10018" width="11.0833333333333" style="3" customWidth="1"/>
    <col min="10019" max="10020" width="9" style="3" customWidth="1"/>
    <col min="10021" max="10021" width="7.41666666666667" style="3" customWidth="1"/>
    <col min="10022" max="10025" width="9" style="3" customWidth="1"/>
    <col min="10026" max="10026" width="11.6666666666667" style="3" customWidth="1"/>
    <col min="10027" max="10027" width="9" style="3" customWidth="1"/>
    <col min="10028" max="10029" width="9.08333333333333" style="3" customWidth="1"/>
    <col min="10030" max="10030" width="11.4166666666667" style="3" customWidth="1"/>
    <col min="10031" max="10031" width="13.8333333333333" style="3" customWidth="1"/>
    <col min="10032" max="10041" width="9" style="3" customWidth="1"/>
    <col min="10042" max="10237" width="8.66666666666667" style="3"/>
    <col min="10238" max="10238" width="3.83333333333333" style="3" customWidth="1"/>
    <col min="10239" max="10239" width="9.41666666666667" style="3" customWidth="1"/>
    <col min="10240" max="10240" width="14.6666666666667" style="3" customWidth="1"/>
    <col min="10241" max="10241" width="12.5833333333333" style="3" customWidth="1"/>
    <col min="10242" max="10242" width="14.5" style="3" customWidth="1"/>
    <col min="10243" max="10243" width="4.41666666666667" style="3" customWidth="1"/>
    <col min="10244" max="10244" width="5.58333333333333" style="3" customWidth="1"/>
    <col min="10245" max="10246" width="8" style="3" customWidth="1"/>
    <col min="10247" max="10248" width="9" style="3" hidden="1" customWidth="1"/>
    <col min="10249" max="10250" width="12.0833333333333" style="3" customWidth="1"/>
    <col min="10251" max="10251" width="9" style="3" hidden="1" customWidth="1"/>
    <col min="10252" max="10252" width="12.0833333333333" style="3" customWidth="1"/>
    <col min="10253" max="10253" width="6.83333333333333" style="3" customWidth="1"/>
    <col min="10254" max="10254" width="12.0833333333333" style="3" customWidth="1"/>
    <col min="10255" max="10255" width="8.08333333333333" style="3" customWidth="1"/>
    <col min="10256" max="10256" width="4.91666666666667" style="3" customWidth="1"/>
    <col min="10257" max="10257" width="13" style="3" customWidth="1"/>
    <col min="10258" max="10258" width="10.9166666666667" style="3" customWidth="1"/>
    <col min="10259" max="10259" width="11" style="3" customWidth="1"/>
    <col min="10260" max="10260" width="10.1666666666667" style="3" customWidth="1"/>
    <col min="10261" max="10261" width="12.0833333333333" style="3" customWidth="1"/>
    <col min="10262" max="10262" width="6" style="3" customWidth="1"/>
    <col min="10263" max="10263" width="12.3333333333333" style="3" customWidth="1"/>
    <col min="10264" max="10264" width="12" style="3" customWidth="1"/>
    <col min="10265" max="10265" width="8" style="3" customWidth="1"/>
    <col min="10266" max="10266" width="10" style="3" customWidth="1"/>
    <col min="10267" max="10268" width="11.6666666666667" style="3" customWidth="1"/>
    <col min="10269" max="10269" width="8.41666666666667" style="3" customWidth="1"/>
    <col min="10270" max="10270" width="7.91666666666667" style="3" customWidth="1"/>
    <col min="10271" max="10271" width="6.16666666666667" style="3" customWidth="1"/>
    <col min="10272" max="10272" width="8.91666666666667" style="3" customWidth="1"/>
    <col min="10273" max="10273" width="9.41666666666667" style="3" customWidth="1"/>
    <col min="10274" max="10274" width="11.0833333333333" style="3" customWidth="1"/>
    <col min="10275" max="10276" width="9" style="3" customWidth="1"/>
    <col min="10277" max="10277" width="7.41666666666667" style="3" customWidth="1"/>
    <col min="10278" max="10281" width="9" style="3" customWidth="1"/>
    <col min="10282" max="10282" width="11.6666666666667" style="3" customWidth="1"/>
    <col min="10283" max="10283" width="9" style="3" customWidth="1"/>
    <col min="10284" max="10285" width="9.08333333333333" style="3" customWidth="1"/>
    <col min="10286" max="10286" width="11.4166666666667" style="3" customWidth="1"/>
    <col min="10287" max="10287" width="13.8333333333333" style="3" customWidth="1"/>
    <col min="10288" max="10297" width="9" style="3" customWidth="1"/>
    <col min="10298" max="10493" width="8.66666666666667" style="3"/>
    <col min="10494" max="10494" width="3.83333333333333" style="3" customWidth="1"/>
    <col min="10495" max="10495" width="9.41666666666667" style="3" customWidth="1"/>
    <col min="10496" max="10496" width="14.6666666666667" style="3" customWidth="1"/>
    <col min="10497" max="10497" width="12.5833333333333" style="3" customWidth="1"/>
    <col min="10498" max="10498" width="14.5" style="3" customWidth="1"/>
    <col min="10499" max="10499" width="4.41666666666667" style="3" customWidth="1"/>
    <col min="10500" max="10500" width="5.58333333333333" style="3" customWidth="1"/>
    <col min="10501" max="10502" width="8" style="3" customWidth="1"/>
    <col min="10503" max="10504" width="9" style="3" hidden="1" customWidth="1"/>
    <col min="10505" max="10506" width="12.0833333333333" style="3" customWidth="1"/>
    <col min="10507" max="10507" width="9" style="3" hidden="1" customWidth="1"/>
    <col min="10508" max="10508" width="12.0833333333333" style="3" customWidth="1"/>
    <col min="10509" max="10509" width="6.83333333333333" style="3" customWidth="1"/>
    <col min="10510" max="10510" width="12.0833333333333" style="3" customWidth="1"/>
    <col min="10511" max="10511" width="8.08333333333333" style="3" customWidth="1"/>
    <col min="10512" max="10512" width="4.91666666666667" style="3" customWidth="1"/>
    <col min="10513" max="10513" width="13" style="3" customWidth="1"/>
    <col min="10514" max="10514" width="10.9166666666667" style="3" customWidth="1"/>
    <col min="10515" max="10515" width="11" style="3" customWidth="1"/>
    <col min="10516" max="10516" width="10.1666666666667" style="3" customWidth="1"/>
    <col min="10517" max="10517" width="12.0833333333333" style="3" customWidth="1"/>
    <col min="10518" max="10518" width="6" style="3" customWidth="1"/>
    <col min="10519" max="10519" width="12.3333333333333" style="3" customWidth="1"/>
    <col min="10520" max="10520" width="12" style="3" customWidth="1"/>
    <col min="10521" max="10521" width="8" style="3" customWidth="1"/>
    <col min="10522" max="10522" width="10" style="3" customWidth="1"/>
    <col min="10523" max="10524" width="11.6666666666667" style="3" customWidth="1"/>
    <col min="10525" max="10525" width="8.41666666666667" style="3" customWidth="1"/>
    <col min="10526" max="10526" width="7.91666666666667" style="3" customWidth="1"/>
    <col min="10527" max="10527" width="6.16666666666667" style="3" customWidth="1"/>
    <col min="10528" max="10528" width="8.91666666666667" style="3" customWidth="1"/>
    <col min="10529" max="10529" width="9.41666666666667" style="3" customWidth="1"/>
    <col min="10530" max="10530" width="11.0833333333333" style="3" customWidth="1"/>
    <col min="10531" max="10532" width="9" style="3" customWidth="1"/>
    <col min="10533" max="10533" width="7.41666666666667" style="3" customWidth="1"/>
    <col min="10534" max="10537" width="9" style="3" customWidth="1"/>
    <col min="10538" max="10538" width="11.6666666666667" style="3" customWidth="1"/>
    <col min="10539" max="10539" width="9" style="3" customWidth="1"/>
    <col min="10540" max="10541" width="9.08333333333333" style="3" customWidth="1"/>
    <col min="10542" max="10542" width="11.4166666666667" style="3" customWidth="1"/>
    <col min="10543" max="10543" width="13.8333333333333" style="3" customWidth="1"/>
    <col min="10544" max="10553" width="9" style="3" customWidth="1"/>
    <col min="10554" max="10749" width="8.66666666666667" style="3"/>
    <col min="10750" max="10750" width="3.83333333333333" style="3" customWidth="1"/>
    <col min="10751" max="10751" width="9.41666666666667" style="3" customWidth="1"/>
    <col min="10752" max="10752" width="14.6666666666667" style="3" customWidth="1"/>
    <col min="10753" max="10753" width="12.5833333333333" style="3" customWidth="1"/>
    <col min="10754" max="10754" width="14.5" style="3" customWidth="1"/>
    <col min="10755" max="10755" width="4.41666666666667" style="3" customWidth="1"/>
    <col min="10756" max="10756" width="5.58333333333333" style="3" customWidth="1"/>
    <col min="10757" max="10758" width="8" style="3" customWidth="1"/>
    <col min="10759" max="10760" width="9" style="3" hidden="1" customWidth="1"/>
    <col min="10761" max="10762" width="12.0833333333333" style="3" customWidth="1"/>
    <col min="10763" max="10763" width="9" style="3" hidden="1" customWidth="1"/>
    <col min="10764" max="10764" width="12.0833333333333" style="3" customWidth="1"/>
    <col min="10765" max="10765" width="6.83333333333333" style="3" customWidth="1"/>
    <col min="10766" max="10766" width="12.0833333333333" style="3" customWidth="1"/>
    <col min="10767" max="10767" width="8.08333333333333" style="3" customWidth="1"/>
    <col min="10768" max="10768" width="4.91666666666667" style="3" customWidth="1"/>
    <col min="10769" max="10769" width="13" style="3" customWidth="1"/>
    <col min="10770" max="10770" width="10.9166666666667" style="3" customWidth="1"/>
    <col min="10771" max="10771" width="11" style="3" customWidth="1"/>
    <col min="10772" max="10772" width="10.1666666666667" style="3" customWidth="1"/>
    <col min="10773" max="10773" width="12.0833333333333" style="3" customWidth="1"/>
    <col min="10774" max="10774" width="6" style="3" customWidth="1"/>
    <col min="10775" max="10775" width="12.3333333333333" style="3" customWidth="1"/>
    <col min="10776" max="10776" width="12" style="3" customWidth="1"/>
    <col min="10777" max="10777" width="8" style="3" customWidth="1"/>
    <col min="10778" max="10778" width="10" style="3" customWidth="1"/>
    <col min="10779" max="10780" width="11.6666666666667" style="3" customWidth="1"/>
    <col min="10781" max="10781" width="8.41666666666667" style="3" customWidth="1"/>
    <col min="10782" max="10782" width="7.91666666666667" style="3" customWidth="1"/>
    <col min="10783" max="10783" width="6.16666666666667" style="3" customWidth="1"/>
    <col min="10784" max="10784" width="8.91666666666667" style="3" customWidth="1"/>
    <col min="10785" max="10785" width="9.41666666666667" style="3" customWidth="1"/>
    <col min="10786" max="10786" width="11.0833333333333" style="3" customWidth="1"/>
    <col min="10787" max="10788" width="9" style="3" customWidth="1"/>
    <col min="10789" max="10789" width="7.41666666666667" style="3" customWidth="1"/>
    <col min="10790" max="10793" width="9" style="3" customWidth="1"/>
    <col min="10794" max="10794" width="11.6666666666667" style="3" customWidth="1"/>
    <col min="10795" max="10795" width="9" style="3" customWidth="1"/>
    <col min="10796" max="10797" width="9.08333333333333" style="3" customWidth="1"/>
    <col min="10798" max="10798" width="11.4166666666667" style="3" customWidth="1"/>
    <col min="10799" max="10799" width="13.8333333333333" style="3" customWidth="1"/>
    <col min="10800" max="10809" width="9" style="3" customWidth="1"/>
    <col min="10810" max="11005" width="8.66666666666667" style="3"/>
    <col min="11006" max="11006" width="3.83333333333333" style="3" customWidth="1"/>
    <col min="11007" max="11007" width="9.41666666666667" style="3" customWidth="1"/>
    <col min="11008" max="11008" width="14.6666666666667" style="3" customWidth="1"/>
    <col min="11009" max="11009" width="12.5833333333333" style="3" customWidth="1"/>
    <col min="11010" max="11010" width="14.5" style="3" customWidth="1"/>
    <col min="11011" max="11011" width="4.41666666666667" style="3" customWidth="1"/>
    <col min="11012" max="11012" width="5.58333333333333" style="3" customWidth="1"/>
    <col min="11013" max="11014" width="8" style="3" customWidth="1"/>
    <col min="11015" max="11016" width="9" style="3" hidden="1" customWidth="1"/>
    <col min="11017" max="11018" width="12.0833333333333" style="3" customWidth="1"/>
    <col min="11019" max="11019" width="9" style="3" hidden="1" customWidth="1"/>
    <col min="11020" max="11020" width="12.0833333333333" style="3" customWidth="1"/>
    <col min="11021" max="11021" width="6.83333333333333" style="3" customWidth="1"/>
    <col min="11022" max="11022" width="12.0833333333333" style="3" customWidth="1"/>
    <col min="11023" max="11023" width="8.08333333333333" style="3" customWidth="1"/>
    <col min="11024" max="11024" width="4.91666666666667" style="3" customWidth="1"/>
    <col min="11025" max="11025" width="13" style="3" customWidth="1"/>
    <col min="11026" max="11026" width="10.9166666666667" style="3" customWidth="1"/>
    <col min="11027" max="11027" width="11" style="3" customWidth="1"/>
    <col min="11028" max="11028" width="10.1666666666667" style="3" customWidth="1"/>
    <col min="11029" max="11029" width="12.0833333333333" style="3" customWidth="1"/>
    <col min="11030" max="11030" width="6" style="3" customWidth="1"/>
    <col min="11031" max="11031" width="12.3333333333333" style="3" customWidth="1"/>
    <col min="11032" max="11032" width="12" style="3" customWidth="1"/>
    <col min="11033" max="11033" width="8" style="3" customWidth="1"/>
    <col min="11034" max="11034" width="10" style="3" customWidth="1"/>
    <col min="11035" max="11036" width="11.6666666666667" style="3" customWidth="1"/>
    <col min="11037" max="11037" width="8.41666666666667" style="3" customWidth="1"/>
    <col min="11038" max="11038" width="7.91666666666667" style="3" customWidth="1"/>
    <col min="11039" max="11039" width="6.16666666666667" style="3" customWidth="1"/>
    <col min="11040" max="11040" width="8.91666666666667" style="3" customWidth="1"/>
    <col min="11041" max="11041" width="9.41666666666667" style="3" customWidth="1"/>
    <col min="11042" max="11042" width="11.0833333333333" style="3" customWidth="1"/>
    <col min="11043" max="11044" width="9" style="3" customWidth="1"/>
    <col min="11045" max="11045" width="7.41666666666667" style="3" customWidth="1"/>
    <col min="11046" max="11049" width="9" style="3" customWidth="1"/>
    <col min="11050" max="11050" width="11.6666666666667" style="3" customWidth="1"/>
    <col min="11051" max="11051" width="9" style="3" customWidth="1"/>
    <col min="11052" max="11053" width="9.08333333333333" style="3" customWidth="1"/>
    <col min="11054" max="11054" width="11.4166666666667" style="3" customWidth="1"/>
    <col min="11055" max="11055" width="13.8333333333333" style="3" customWidth="1"/>
    <col min="11056" max="11065" width="9" style="3" customWidth="1"/>
    <col min="11066" max="11261" width="8.66666666666667" style="3"/>
    <col min="11262" max="11262" width="3.83333333333333" style="3" customWidth="1"/>
    <col min="11263" max="11263" width="9.41666666666667" style="3" customWidth="1"/>
    <col min="11264" max="11264" width="14.6666666666667" style="3" customWidth="1"/>
    <col min="11265" max="11265" width="12.5833333333333" style="3" customWidth="1"/>
    <col min="11266" max="11266" width="14.5" style="3" customWidth="1"/>
    <col min="11267" max="11267" width="4.41666666666667" style="3" customWidth="1"/>
    <col min="11268" max="11268" width="5.58333333333333" style="3" customWidth="1"/>
    <col min="11269" max="11270" width="8" style="3" customWidth="1"/>
    <col min="11271" max="11272" width="9" style="3" hidden="1" customWidth="1"/>
    <col min="11273" max="11274" width="12.0833333333333" style="3" customWidth="1"/>
    <col min="11275" max="11275" width="9" style="3" hidden="1" customWidth="1"/>
    <col min="11276" max="11276" width="12.0833333333333" style="3" customWidth="1"/>
    <col min="11277" max="11277" width="6.83333333333333" style="3" customWidth="1"/>
    <col min="11278" max="11278" width="12.0833333333333" style="3" customWidth="1"/>
    <col min="11279" max="11279" width="8.08333333333333" style="3" customWidth="1"/>
    <col min="11280" max="11280" width="4.91666666666667" style="3" customWidth="1"/>
    <col min="11281" max="11281" width="13" style="3" customWidth="1"/>
    <col min="11282" max="11282" width="10.9166666666667" style="3" customWidth="1"/>
    <col min="11283" max="11283" width="11" style="3" customWidth="1"/>
    <col min="11284" max="11284" width="10.1666666666667" style="3" customWidth="1"/>
    <col min="11285" max="11285" width="12.0833333333333" style="3" customWidth="1"/>
    <col min="11286" max="11286" width="6" style="3" customWidth="1"/>
    <col min="11287" max="11287" width="12.3333333333333" style="3" customWidth="1"/>
    <col min="11288" max="11288" width="12" style="3" customWidth="1"/>
    <col min="11289" max="11289" width="8" style="3" customWidth="1"/>
    <col min="11290" max="11290" width="10" style="3" customWidth="1"/>
    <col min="11291" max="11292" width="11.6666666666667" style="3" customWidth="1"/>
    <col min="11293" max="11293" width="8.41666666666667" style="3" customWidth="1"/>
    <col min="11294" max="11294" width="7.91666666666667" style="3" customWidth="1"/>
    <col min="11295" max="11295" width="6.16666666666667" style="3" customWidth="1"/>
    <col min="11296" max="11296" width="8.91666666666667" style="3" customWidth="1"/>
    <col min="11297" max="11297" width="9.41666666666667" style="3" customWidth="1"/>
    <col min="11298" max="11298" width="11.0833333333333" style="3" customWidth="1"/>
    <col min="11299" max="11300" width="9" style="3" customWidth="1"/>
    <col min="11301" max="11301" width="7.41666666666667" style="3" customWidth="1"/>
    <col min="11302" max="11305" width="9" style="3" customWidth="1"/>
    <col min="11306" max="11306" width="11.6666666666667" style="3" customWidth="1"/>
    <col min="11307" max="11307" width="9" style="3" customWidth="1"/>
    <col min="11308" max="11309" width="9.08333333333333" style="3" customWidth="1"/>
    <col min="11310" max="11310" width="11.4166666666667" style="3" customWidth="1"/>
    <col min="11311" max="11311" width="13.8333333333333" style="3" customWidth="1"/>
    <col min="11312" max="11321" width="9" style="3" customWidth="1"/>
    <col min="11322" max="11517" width="8.66666666666667" style="3"/>
    <col min="11518" max="11518" width="3.83333333333333" style="3" customWidth="1"/>
    <col min="11519" max="11519" width="9.41666666666667" style="3" customWidth="1"/>
    <col min="11520" max="11520" width="14.6666666666667" style="3" customWidth="1"/>
    <col min="11521" max="11521" width="12.5833333333333" style="3" customWidth="1"/>
    <col min="11522" max="11522" width="14.5" style="3" customWidth="1"/>
    <col min="11523" max="11523" width="4.41666666666667" style="3" customWidth="1"/>
    <col min="11524" max="11524" width="5.58333333333333" style="3" customWidth="1"/>
    <col min="11525" max="11526" width="8" style="3" customWidth="1"/>
    <col min="11527" max="11528" width="9" style="3" hidden="1" customWidth="1"/>
    <col min="11529" max="11530" width="12.0833333333333" style="3" customWidth="1"/>
    <col min="11531" max="11531" width="9" style="3" hidden="1" customWidth="1"/>
    <col min="11532" max="11532" width="12.0833333333333" style="3" customWidth="1"/>
    <col min="11533" max="11533" width="6.83333333333333" style="3" customWidth="1"/>
    <col min="11534" max="11534" width="12.0833333333333" style="3" customWidth="1"/>
    <col min="11535" max="11535" width="8.08333333333333" style="3" customWidth="1"/>
    <col min="11536" max="11536" width="4.91666666666667" style="3" customWidth="1"/>
    <col min="11537" max="11537" width="13" style="3" customWidth="1"/>
    <col min="11538" max="11538" width="10.9166666666667" style="3" customWidth="1"/>
    <col min="11539" max="11539" width="11" style="3" customWidth="1"/>
    <col min="11540" max="11540" width="10.1666666666667" style="3" customWidth="1"/>
    <col min="11541" max="11541" width="12.0833333333333" style="3" customWidth="1"/>
    <col min="11542" max="11542" width="6" style="3" customWidth="1"/>
    <col min="11543" max="11543" width="12.3333333333333" style="3" customWidth="1"/>
    <col min="11544" max="11544" width="12" style="3" customWidth="1"/>
    <col min="11545" max="11545" width="8" style="3" customWidth="1"/>
    <col min="11546" max="11546" width="10" style="3" customWidth="1"/>
    <col min="11547" max="11548" width="11.6666666666667" style="3" customWidth="1"/>
    <col min="11549" max="11549" width="8.41666666666667" style="3" customWidth="1"/>
    <col min="11550" max="11550" width="7.91666666666667" style="3" customWidth="1"/>
    <col min="11551" max="11551" width="6.16666666666667" style="3" customWidth="1"/>
    <col min="11552" max="11552" width="8.91666666666667" style="3" customWidth="1"/>
    <col min="11553" max="11553" width="9.41666666666667" style="3" customWidth="1"/>
    <col min="11554" max="11554" width="11.0833333333333" style="3" customWidth="1"/>
    <col min="11555" max="11556" width="9" style="3" customWidth="1"/>
    <col min="11557" max="11557" width="7.41666666666667" style="3" customWidth="1"/>
    <col min="11558" max="11561" width="9" style="3" customWidth="1"/>
    <col min="11562" max="11562" width="11.6666666666667" style="3" customWidth="1"/>
    <col min="11563" max="11563" width="9" style="3" customWidth="1"/>
    <col min="11564" max="11565" width="9.08333333333333" style="3" customWidth="1"/>
    <col min="11566" max="11566" width="11.4166666666667" style="3" customWidth="1"/>
    <col min="11567" max="11567" width="13.8333333333333" style="3" customWidth="1"/>
    <col min="11568" max="11577" width="9" style="3" customWidth="1"/>
    <col min="11578" max="11773" width="8.66666666666667" style="3"/>
    <col min="11774" max="11774" width="3.83333333333333" style="3" customWidth="1"/>
    <col min="11775" max="11775" width="9.41666666666667" style="3" customWidth="1"/>
    <col min="11776" max="11776" width="14.6666666666667" style="3" customWidth="1"/>
    <col min="11777" max="11777" width="12.5833333333333" style="3" customWidth="1"/>
    <col min="11778" max="11778" width="14.5" style="3" customWidth="1"/>
    <col min="11779" max="11779" width="4.41666666666667" style="3" customWidth="1"/>
    <col min="11780" max="11780" width="5.58333333333333" style="3" customWidth="1"/>
    <col min="11781" max="11782" width="8" style="3" customWidth="1"/>
    <col min="11783" max="11784" width="9" style="3" hidden="1" customWidth="1"/>
    <col min="11785" max="11786" width="12.0833333333333" style="3" customWidth="1"/>
    <col min="11787" max="11787" width="9" style="3" hidden="1" customWidth="1"/>
    <col min="11788" max="11788" width="12.0833333333333" style="3" customWidth="1"/>
    <col min="11789" max="11789" width="6.83333333333333" style="3" customWidth="1"/>
    <col min="11790" max="11790" width="12.0833333333333" style="3" customWidth="1"/>
    <col min="11791" max="11791" width="8.08333333333333" style="3" customWidth="1"/>
    <col min="11792" max="11792" width="4.91666666666667" style="3" customWidth="1"/>
    <col min="11793" max="11793" width="13" style="3" customWidth="1"/>
    <col min="11794" max="11794" width="10.9166666666667" style="3" customWidth="1"/>
    <col min="11795" max="11795" width="11" style="3" customWidth="1"/>
    <col min="11796" max="11796" width="10.1666666666667" style="3" customWidth="1"/>
    <col min="11797" max="11797" width="12.0833333333333" style="3" customWidth="1"/>
    <col min="11798" max="11798" width="6" style="3" customWidth="1"/>
    <col min="11799" max="11799" width="12.3333333333333" style="3" customWidth="1"/>
    <col min="11800" max="11800" width="12" style="3" customWidth="1"/>
    <col min="11801" max="11801" width="8" style="3" customWidth="1"/>
    <col min="11802" max="11802" width="10" style="3" customWidth="1"/>
    <col min="11803" max="11804" width="11.6666666666667" style="3" customWidth="1"/>
    <col min="11805" max="11805" width="8.41666666666667" style="3" customWidth="1"/>
    <col min="11806" max="11806" width="7.91666666666667" style="3" customWidth="1"/>
    <col min="11807" max="11807" width="6.16666666666667" style="3" customWidth="1"/>
    <col min="11808" max="11808" width="8.91666666666667" style="3" customWidth="1"/>
    <col min="11809" max="11809" width="9.41666666666667" style="3" customWidth="1"/>
    <col min="11810" max="11810" width="11.0833333333333" style="3" customWidth="1"/>
    <col min="11811" max="11812" width="9" style="3" customWidth="1"/>
    <col min="11813" max="11813" width="7.41666666666667" style="3" customWidth="1"/>
    <col min="11814" max="11817" width="9" style="3" customWidth="1"/>
    <col min="11818" max="11818" width="11.6666666666667" style="3" customWidth="1"/>
    <col min="11819" max="11819" width="9" style="3" customWidth="1"/>
    <col min="11820" max="11821" width="9.08333333333333" style="3" customWidth="1"/>
    <col min="11822" max="11822" width="11.4166666666667" style="3" customWidth="1"/>
    <col min="11823" max="11823" width="13.8333333333333" style="3" customWidth="1"/>
    <col min="11824" max="11833" width="9" style="3" customWidth="1"/>
    <col min="11834" max="12029" width="8.66666666666667" style="3"/>
    <col min="12030" max="12030" width="3.83333333333333" style="3" customWidth="1"/>
    <col min="12031" max="12031" width="9.41666666666667" style="3" customWidth="1"/>
    <col min="12032" max="12032" width="14.6666666666667" style="3" customWidth="1"/>
    <col min="12033" max="12033" width="12.5833333333333" style="3" customWidth="1"/>
    <col min="12034" max="12034" width="14.5" style="3" customWidth="1"/>
    <col min="12035" max="12035" width="4.41666666666667" style="3" customWidth="1"/>
    <col min="12036" max="12036" width="5.58333333333333" style="3" customWidth="1"/>
    <col min="12037" max="12038" width="8" style="3" customWidth="1"/>
    <col min="12039" max="12040" width="9" style="3" hidden="1" customWidth="1"/>
    <col min="12041" max="12042" width="12.0833333333333" style="3" customWidth="1"/>
    <col min="12043" max="12043" width="9" style="3" hidden="1" customWidth="1"/>
    <col min="12044" max="12044" width="12.0833333333333" style="3" customWidth="1"/>
    <col min="12045" max="12045" width="6.83333333333333" style="3" customWidth="1"/>
    <col min="12046" max="12046" width="12.0833333333333" style="3" customWidth="1"/>
    <col min="12047" max="12047" width="8.08333333333333" style="3" customWidth="1"/>
    <col min="12048" max="12048" width="4.91666666666667" style="3" customWidth="1"/>
    <col min="12049" max="12049" width="13" style="3" customWidth="1"/>
    <col min="12050" max="12050" width="10.9166666666667" style="3" customWidth="1"/>
    <col min="12051" max="12051" width="11" style="3" customWidth="1"/>
    <col min="12052" max="12052" width="10.1666666666667" style="3" customWidth="1"/>
    <col min="12053" max="12053" width="12.0833333333333" style="3" customWidth="1"/>
    <col min="12054" max="12054" width="6" style="3" customWidth="1"/>
    <col min="12055" max="12055" width="12.3333333333333" style="3" customWidth="1"/>
    <col min="12056" max="12056" width="12" style="3" customWidth="1"/>
    <col min="12057" max="12057" width="8" style="3" customWidth="1"/>
    <col min="12058" max="12058" width="10" style="3" customWidth="1"/>
    <col min="12059" max="12060" width="11.6666666666667" style="3" customWidth="1"/>
    <col min="12061" max="12061" width="8.41666666666667" style="3" customWidth="1"/>
    <col min="12062" max="12062" width="7.91666666666667" style="3" customWidth="1"/>
    <col min="12063" max="12063" width="6.16666666666667" style="3" customWidth="1"/>
    <col min="12064" max="12064" width="8.91666666666667" style="3" customWidth="1"/>
    <col min="12065" max="12065" width="9.41666666666667" style="3" customWidth="1"/>
    <col min="12066" max="12066" width="11.0833333333333" style="3" customWidth="1"/>
    <col min="12067" max="12068" width="9" style="3" customWidth="1"/>
    <col min="12069" max="12069" width="7.41666666666667" style="3" customWidth="1"/>
    <col min="12070" max="12073" width="9" style="3" customWidth="1"/>
    <col min="12074" max="12074" width="11.6666666666667" style="3" customWidth="1"/>
    <col min="12075" max="12075" width="9" style="3" customWidth="1"/>
    <col min="12076" max="12077" width="9.08333333333333" style="3" customWidth="1"/>
    <col min="12078" max="12078" width="11.4166666666667" style="3" customWidth="1"/>
    <col min="12079" max="12079" width="13.8333333333333" style="3" customWidth="1"/>
    <col min="12080" max="12089" width="9" style="3" customWidth="1"/>
    <col min="12090" max="12285" width="8.66666666666667" style="3"/>
    <col min="12286" max="12286" width="3.83333333333333" style="3" customWidth="1"/>
    <col min="12287" max="12287" width="9.41666666666667" style="3" customWidth="1"/>
    <col min="12288" max="12288" width="14.6666666666667" style="3" customWidth="1"/>
    <col min="12289" max="12289" width="12.5833333333333" style="3" customWidth="1"/>
    <col min="12290" max="12290" width="14.5" style="3" customWidth="1"/>
    <col min="12291" max="12291" width="4.41666666666667" style="3" customWidth="1"/>
    <col min="12292" max="12292" width="5.58333333333333" style="3" customWidth="1"/>
    <col min="12293" max="12294" width="8" style="3" customWidth="1"/>
    <col min="12295" max="12296" width="9" style="3" hidden="1" customWidth="1"/>
    <col min="12297" max="12298" width="12.0833333333333" style="3" customWidth="1"/>
    <col min="12299" max="12299" width="9" style="3" hidden="1" customWidth="1"/>
    <col min="12300" max="12300" width="12.0833333333333" style="3" customWidth="1"/>
    <col min="12301" max="12301" width="6.83333333333333" style="3" customWidth="1"/>
    <col min="12302" max="12302" width="12.0833333333333" style="3" customWidth="1"/>
    <col min="12303" max="12303" width="8.08333333333333" style="3" customWidth="1"/>
    <col min="12304" max="12304" width="4.91666666666667" style="3" customWidth="1"/>
    <col min="12305" max="12305" width="13" style="3" customWidth="1"/>
    <col min="12306" max="12306" width="10.9166666666667" style="3" customWidth="1"/>
    <col min="12307" max="12307" width="11" style="3" customWidth="1"/>
    <col min="12308" max="12308" width="10.1666666666667" style="3" customWidth="1"/>
    <col min="12309" max="12309" width="12.0833333333333" style="3" customWidth="1"/>
    <col min="12310" max="12310" width="6" style="3" customWidth="1"/>
    <col min="12311" max="12311" width="12.3333333333333" style="3" customWidth="1"/>
    <col min="12312" max="12312" width="12" style="3" customWidth="1"/>
    <col min="12313" max="12313" width="8" style="3" customWidth="1"/>
    <col min="12314" max="12314" width="10" style="3" customWidth="1"/>
    <col min="12315" max="12316" width="11.6666666666667" style="3" customWidth="1"/>
    <col min="12317" max="12317" width="8.41666666666667" style="3" customWidth="1"/>
    <col min="12318" max="12318" width="7.91666666666667" style="3" customWidth="1"/>
    <col min="12319" max="12319" width="6.16666666666667" style="3" customWidth="1"/>
    <col min="12320" max="12320" width="8.91666666666667" style="3" customWidth="1"/>
    <col min="12321" max="12321" width="9.41666666666667" style="3" customWidth="1"/>
    <col min="12322" max="12322" width="11.0833333333333" style="3" customWidth="1"/>
    <col min="12323" max="12324" width="9" style="3" customWidth="1"/>
    <col min="12325" max="12325" width="7.41666666666667" style="3" customWidth="1"/>
    <col min="12326" max="12329" width="9" style="3" customWidth="1"/>
    <col min="12330" max="12330" width="11.6666666666667" style="3" customWidth="1"/>
    <col min="12331" max="12331" width="9" style="3" customWidth="1"/>
    <col min="12332" max="12333" width="9.08333333333333" style="3" customWidth="1"/>
    <col min="12334" max="12334" width="11.4166666666667" style="3" customWidth="1"/>
    <col min="12335" max="12335" width="13.8333333333333" style="3" customWidth="1"/>
    <col min="12336" max="12345" width="9" style="3" customWidth="1"/>
    <col min="12346" max="12541" width="8.66666666666667" style="3"/>
    <col min="12542" max="12542" width="3.83333333333333" style="3" customWidth="1"/>
    <col min="12543" max="12543" width="9.41666666666667" style="3" customWidth="1"/>
    <col min="12544" max="12544" width="14.6666666666667" style="3" customWidth="1"/>
    <col min="12545" max="12545" width="12.5833333333333" style="3" customWidth="1"/>
    <col min="12546" max="12546" width="14.5" style="3" customWidth="1"/>
    <col min="12547" max="12547" width="4.41666666666667" style="3" customWidth="1"/>
    <col min="12548" max="12548" width="5.58333333333333" style="3" customWidth="1"/>
    <col min="12549" max="12550" width="8" style="3" customWidth="1"/>
    <col min="12551" max="12552" width="9" style="3" hidden="1" customWidth="1"/>
    <col min="12553" max="12554" width="12.0833333333333" style="3" customWidth="1"/>
    <col min="12555" max="12555" width="9" style="3" hidden="1" customWidth="1"/>
    <col min="12556" max="12556" width="12.0833333333333" style="3" customWidth="1"/>
    <col min="12557" max="12557" width="6.83333333333333" style="3" customWidth="1"/>
    <col min="12558" max="12558" width="12.0833333333333" style="3" customWidth="1"/>
    <col min="12559" max="12559" width="8.08333333333333" style="3" customWidth="1"/>
    <col min="12560" max="12560" width="4.91666666666667" style="3" customWidth="1"/>
    <col min="12561" max="12561" width="13" style="3" customWidth="1"/>
    <col min="12562" max="12562" width="10.9166666666667" style="3" customWidth="1"/>
    <col min="12563" max="12563" width="11" style="3" customWidth="1"/>
    <col min="12564" max="12564" width="10.1666666666667" style="3" customWidth="1"/>
    <col min="12565" max="12565" width="12.0833333333333" style="3" customWidth="1"/>
    <col min="12566" max="12566" width="6" style="3" customWidth="1"/>
    <col min="12567" max="12567" width="12.3333333333333" style="3" customWidth="1"/>
    <col min="12568" max="12568" width="12" style="3" customWidth="1"/>
    <col min="12569" max="12569" width="8" style="3" customWidth="1"/>
    <col min="12570" max="12570" width="10" style="3" customWidth="1"/>
    <col min="12571" max="12572" width="11.6666666666667" style="3" customWidth="1"/>
    <col min="12573" max="12573" width="8.41666666666667" style="3" customWidth="1"/>
    <col min="12574" max="12574" width="7.91666666666667" style="3" customWidth="1"/>
    <col min="12575" max="12575" width="6.16666666666667" style="3" customWidth="1"/>
    <col min="12576" max="12576" width="8.91666666666667" style="3" customWidth="1"/>
    <col min="12577" max="12577" width="9.41666666666667" style="3" customWidth="1"/>
    <col min="12578" max="12578" width="11.0833333333333" style="3" customWidth="1"/>
    <col min="12579" max="12580" width="9" style="3" customWidth="1"/>
    <col min="12581" max="12581" width="7.41666666666667" style="3" customWidth="1"/>
    <col min="12582" max="12585" width="9" style="3" customWidth="1"/>
    <col min="12586" max="12586" width="11.6666666666667" style="3" customWidth="1"/>
    <col min="12587" max="12587" width="9" style="3" customWidth="1"/>
    <col min="12588" max="12589" width="9.08333333333333" style="3" customWidth="1"/>
    <col min="12590" max="12590" width="11.4166666666667" style="3" customWidth="1"/>
    <col min="12591" max="12591" width="13.8333333333333" style="3" customWidth="1"/>
    <col min="12592" max="12601" width="9" style="3" customWidth="1"/>
    <col min="12602" max="12797" width="8.66666666666667" style="3"/>
    <col min="12798" max="12798" width="3.83333333333333" style="3" customWidth="1"/>
    <col min="12799" max="12799" width="9.41666666666667" style="3" customWidth="1"/>
    <col min="12800" max="12800" width="14.6666666666667" style="3" customWidth="1"/>
    <col min="12801" max="12801" width="12.5833333333333" style="3" customWidth="1"/>
    <col min="12802" max="12802" width="14.5" style="3" customWidth="1"/>
    <col min="12803" max="12803" width="4.41666666666667" style="3" customWidth="1"/>
    <col min="12804" max="12804" width="5.58333333333333" style="3" customWidth="1"/>
    <col min="12805" max="12806" width="8" style="3" customWidth="1"/>
    <col min="12807" max="12808" width="9" style="3" hidden="1" customWidth="1"/>
    <col min="12809" max="12810" width="12.0833333333333" style="3" customWidth="1"/>
    <col min="12811" max="12811" width="9" style="3" hidden="1" customWidth="1"/>
    <col min="12812" max="12812" width="12.0833333333333" style="3" customWidth="1"/>
    <col min="12813" max="12813" width="6.83333333333333" style="3" customWidth="1"/>
    <col min="12814" max="12814" width="12.0833333333333" style="3" customWidth="1"/>
    <col min="12815" max="12815" width="8.08333333333333" style="3" customWidth="1"/>
    <col min="12816" max="12816" width="4.91666666666667" style="3" customWidth="1"/>
    <col min="12817" max="12817" width="13" style="3" customWidth="1"/>
    <col min="12818" max="12818" width="10.9166666666667" style="3" customWidth="1"/>
    <col min="12819" max="12819" width="11" style="3" customWidth="1"/>
    <col min="12820" max="12820" width="10.1666666666667" style="3" customWidth="1"/>
    <col min="12821" max="12821" width="12.0833333333333" style="3" customWidth="1"/>
    <col min="12822" max="12822" width="6" style="3" customWidth="1"/>
    <col min="12823" max="12823" width="12.3333333333333" style="3" customWidth="1"/>
    <col min="12824" max="12824" width="12" style="3" customWidth="1"/>
    <col min="12825" max="12825" width="8" style="3" customWidth="1"/>
    <col min="12826" max="12826" width="10" style="3" customWidth="1"/>
    <col min="12827" max="12828" width="11.6666666666667" style="3" customWidth="1"/>
    <col min="12829" max="12829" width="8.41666666666667" style="3" customWidth="1"/>
    <col min="12830" max="12830" width="7.91666666666667" style="3" customWidth="1"/>
    <col min="12831" max="12831" width="6.16666666666667" style="3" customWidth="1"/>
    <col min="12832" max="12832" width="8.91666666666667" style="3" customWidth="1"/>
    <col min="12833" max="12833" width="9.41666666666667" style="3" customWidth="1"/>
    <col min="12834" max="12834" width="11.0833333333333" style="3" customWidth="1"/>
    <col min="12835" max="12836" width="9" style="3" customWidth="1"/>
    <col min="12837" max="12837" width="7.41666666666667" style="3" customWidth="1"/>
    <col min="12838" max="12841" width="9" style="3" customWidth="1"/>
    <col min="12842" max="12842" width="11.6666666666667" style="3" customWidth="1"/>
    <col min="12843" max="12843" width="9" style="3" customWidth="1"/>
    <col min="12844" max="12845" width="9.08333333333333" style="3" customWidth="1"/>
    <col min="12846" max="12846" width="11.4166666666667" style="3" customWidth="1"/>
    <col min="12847" max="12847" width="13.8333333333333" style="3" customWidth="1"/>
    <col min="12848" max="12857" width="9" style="3" customWidth="1"/>
    <col min="12858" max="13053" width="8.66666666666667" style="3"/>
    <col min="13054" max="13054" width="3.83333333333333" style="3" customWidth="1"/>
    <col min="13055" max="13055" width="9.41666666666667" style="3" customWidth="1"/>
    <col min="13056" max="13056" width="14.6666666666667" style="3" customWidth="1"/>
    <col min="13057" max="13057" width="12.5833333333333" style="3" customWidth="1"/>
    <col min="13058" max="13058" width="14.5" style="3" customWidth="1"/>
    <col min="13059" max="13059" width="4.41666666666667" style="3" customWidth="1"/>
    <col min="13060" max="13060" width="5.58333333333333" style="3" customWidth="1"/>
    <col min="13061" max="13062" width="8" style="3" customWidth="1"/>
    <col min="13063" max="13064" width="9" style="3" hidden="1" customWidth="1"/>
    <col min="13065" max="13066" width="12.0833333333333" style="3" customWidth="1"/>
    <col min="13067" max="13067" width="9" style="3" hidden="1" customWidth="1"/>
    <col min="13068" max="13068" width="12.0833333333333" style="3" customWidth="1"/>
    <col min="13069" max="13069" width="6.83333333333333" style="3" customWidth="1"/>
    <col min="13070" max="13070" width="12.0833333333333" style="3" customWidth="1"/>
    <col min="13071" max="13071" width="8.08333333333333" style="3" customWidth="1"/>
    <col min="13072" max="13072" width="4.91666666666667" style="3" customWidth="1"/>
    <col min="13073" max="13073" width="13" style="3" customWidth="1"/>
    <col min="13074" max="13074" width="10.9166666666667" style="3" customWidth="1"/>
    <col min="13075" max="13075" width="11" style="3" customWidth="1"/>
    <col min="13076" max="13076" width="10.1666666666667" style="3" customWidth="1"/>
    <col min="13077" max="13077" width="12.0833333333333" style="3" customWidth="1"/>
    <col min="13078" max="13078" width="6" style="3" customWidth="1"/>
    <col min="13079" max="13079" width="12.3333333333333" style="3" customWidth="1"/>
    <col min="13080" max="13080" width="12" style="3" customWidth="1"/>
    <col min="13081" max="13081" width="8" style="3" customWidth="1"/>
    <col min="13082" max="13082" width="10" style="3" customWidth="1"/>
    <col min="13083" max="13084" width="11.6666666666667" style="3" customWidth="1"/>
    <col min="13085" max="13085" width="8.41666666666667" style="3" customWidth="1"/>
    <col min="13086" max="13086" width="7.91666666666667" style="3" customWidth="1"/>
    <col min="13087" max="13087" width="6.16666666666667" style="3" customWidth="1"/>
    <col min="13088" max="13088" width="8.91666666666667" style="3" customWidth="1"/>
    <col min="13089" max="13089" width="9.41666666666667" style="3" customWidth="1"/>
    <col min="13090" max="13090" width="11.0833333333333" style="3" customWidth="1"/>
    <col min="13091" max="13092" width="9" style="3" customWidth="1"/>
    <col min="13093" max="13093" width="7.41666666666667" style="3" customWidth="1"/>
    <col min="13094" max="13097" width="9" style="3" customWidth="1"/>
    <col min="13098" max="13098" width="11.6666666666667" style="3" customWidth="1"/>
    <col min="13099" max="13099" width="9" style="3" customWidth="1"/>
    <col min="13100" max="13101" width="9.08333333333333" style="3" customWidth="1"/>
    <col min="13102" max="13102" width="11.4166666666667" style="3" customWidth="1"/>
    <col min="13103" max="13103" width="13.8333333333333" style="3" customWidth="1"/>
    <col min="13104" max="13113" width="9" style="3" customWidth="1"/>
    <col min="13114" max="13309" width="8.66666666666667" style="3"/>
    <col min="13310" max="13310" width="3.83333333333333" style="3" customWidth="1"/>
    <col min="13311" max="13311" width="9.41666666666667" style="3" customWidth="1"/>
    <col min="13312" max="13312" width="14.6666666666667" style="3" customWidth="1"/>
    <col min="13313" max="13313" width="12.5833333333333" style="3" customWidth="1"/>
    <col min="13314" max="13314" width="14.5" style="3" customWidth="1"/>
    <col min="13315" max="13315" width="4.41666666666667" style="3" customWidth="1"/>
    <col min="13316" max="13316" width="5.58333333333333" style="3" customWidth="1"/>
    <col min="13317" max="13318" width="8" style="3" customWidth="1"/>
    <col min="13319" max="13320" width="9" style="3" hidden="1" customWidth="1"/>
    <col min="13321" max="13322" width="12.0833333333333" style="3" customWidth="1"/>
    <col min="13323" max="13323" width="9" style="3" hidden="1" customWidth="1"/>
    <col min="13324" max="13324" width="12.0833333333333" style="3" customWidth="1"/>
    <col min="13325" max="13325" width="6.83333333333333" style="3" customWidth="1"/>
    <col min="13326" max="13326" width="12.0833333333333" style="3" customWidth="1"/>
    <col min="13327" max="13327" width="8.08333333333333" style="3" customWidth="1"/>
    <col min="13328" max="13328" width="4.91666666666667" style="3" customWidth="1"/>
    <col min="13329" max="13329" width="13" style="3" customWidth="1"/>
    <col min="13330" max="13330" width="10.9166666666667" style="3" customWidth="1"/>
    <col min="13331" max="13331" width="11" style="3" customWidth="1"/>
    <col min="13332" max="13332" width="10.1666666666667" style="3" customWidth="1"/>
    <col min="13333" max="13333" width="12.0833333333333" style="3" customWidth="1"/>
    <col min="13334" max="13334" width="6" style="3" customWidth="1"/>
    <col min="13335" max="13335" width="12.3333333333333" style="3" customWidth="1"/>
    <col min="13336" max="13336" width="12" style="3" customWidth="1"/>
    <col min="13337" max="13337" width="8" style="3" customWidth="1"/>
    <col min="13338" max="13338" width="10" style="3" customWidth="1"/>
    <col min="13339" max="13340" width="11.6666666666667" style="3" customWidth="1"/>
    <col min="13341" max="13341" width="8.41666666666667" style="3" customWidth="1"/>
    <col min="13342" max="13342" width="7.91666666666667" style="3" customWidth="1"/>
    <col min="13343" max="13343" width="6.16666666666667" style="3" customWidth="1"/>
    <col min="13344" max="13344" width="8.91666666666667" style="3" customWidth="1"/>
    <col min="13345" max="13345" width="9.41666666666667" style="3" customWidth="1"/>
    <col min="13346" max="13346" width="11.0833333333333" style="3" customWidth="1"/>
    <col min="13347" max="13348" width="9" style="3" customWidth="1"/>
    <col min="13349" max="13349" width="7.41666666666667" style="3" customWidth="1"/>
    <col min="13350" max="13353" width="9" style="3" customWidth="1"/>
    <col min="13354" max="13354" width="11.6666666666667" style="3" customWidth="1"/>
    <col min="13355" max="13355" width="9" style="3" customWidth="1"/>
    <col min="13356" max="13357" width="9.08333333333333" style="3" customWidth="1"/>
    <col min="13358" max="13358" width="11.4166666666667" style="3" customWidth="1"/>
    <col min="13359" max="13359" width="13.8333333333333" style="3" customWidth="1"/>
    <col min="13360" max="13369" width="9" style="3" customWidth="1"/>
    <col min="13370" max="13565" width="8.66666666666667" style="3"/>
    <col min="13566" max="13566" width="3.83333333333333" style="3" customWidth="1"/>
    <col min="13567" max="13567" width="9.41666666666667" style="3" customWidth="1"/>
    <col min="13568" max="13568" width="14.6666666666667" style="3" customWidth="1"/>
    <col min="13569" max="13569" width="12.5833333333333" style="3" customWidth="1"/>
    <col min="13570" max="13570" width="14.5" style="3" customWidth="1"/>
    <col min="13571" max="13571" width="4.41666666666667" style="3" customWidth="1"/>
    <col min="13572" max="13572" width="5.58333333333333" style="3" customWidth="1"/>
    <col min="13573" max="13574" width="8" style="3" customWidth="1"/>
    <col min="13575" max="13576" width="9" style="3" hidden="1" customWidth="1"/>
    <col min="13577" max="13578" width="12.0833333333333" style="3" customWidth="1"/>
    <col min="13579" max="13579" width="9" style="3" hidden="1" customWidth="1"/>
    <col min="13580" max="13580" width="12.0833333333333" style="3" customWidth="1"/>
    <col min="13581" max="13581" width="6.83333333333333" style="3" customWidth="1"/>
    <col min="13582" max="13582" width="12.0833333333333" style="3" customWidth="1"/>
    <col min="13583" max="13583" width="8.08333333333333" style="3" customWidth="1"/>
    <col min="13584" max="13584" width="4.91666666666667" style="3" customWidth="1"/>
    <col min="13585" max="13585" width="13" style="3" customWidth="1"/>
    <col min="13586" max="13586" width="10.9166666666667" style="3" customWidth="1"/>
    <col min="13587" max="13587" width="11" style="3" customWidth="1"/>
    <col min="13588" max="13588" width="10.1666666666667" style="3" customWidth="1"/>
    <col min="13589" max="13589" width="12.0833333333333" style="3" customWidth="1"/>
    <col min="13590" max="13590" width="6" style="3" customWidth="1"/>
    <col min="13591" max="13591" width="12.3333333333333" style="3" customWidth="1"/>
    <col min="13592" max="13592" width="12" style="3" customWidth="1"/>
    <col min="13593" max="13593" width="8" style="3" customWidth="1"/>
    <col min="13594" max="13594" width="10" style="3" customWidth="1"/>
    <col min="13595" max="13596" width="11.6666666666667" style="3" customWidth="1"/>
    <col min="13597" max="13597" width="8.41666666666667" style="3" customWidth="1"/>
    <col min="13598" max="13598" width="7.91666666666667" style="3" customWidth="1"/>
    <col min="13599" max="13599" width="6.16666666666667" style="3" customWidth="1"/>
    <col min="13600" max="13600" width="8.91666666666667" style="3" customWidth="1"/>
    <col min="13601" max="13601" width="9.41666666666667" style="3" customWidth="1"/>
    <col min="13602" max="13602" width="11.0833333333333" style="3" customWidth="1"/>
    <col min="13603" max="13604" width="9" style="3" customWidth="1"/>
    <col min="13605" max="13605" width="7.41666666666667" style="3" customWidth="1"/>
    <col min="13606" max="13609" width="9" style="3" customWidth="1"/>
    <col min="13610" max="13610" width="11.6666666666667" style="3" customWidth="1"/>
    <col min="13611" max="13611" width="9" style="3" customWidth="1"/>
    <col min="13612" max="13613" width="9.08333333333333" style="3" customWidth="1"/>
    <col min="13614" max="13614" width="11.4166666666667" style="3" customWidth="1"/>
    <col min="13615" max="13615" width="13.8333333333333" style="3" customWidth="1"/>
    <col min="13616" max="13625" width="9" style="3" customWidth="1"/>
    <col min="13626" max="13821" width="8.66666666666667" style="3"/>
    <col min="13822" max="13822" width="3.83333333333333" style="3" customWidth="1"/>
    <col min="13823" max="13823" width="9.41666666666667" style="3" customWidth="1"/>
    <col min="13824" max="13824" width="14.6666666666667" style="3" customWidth="1"/>
    <col min="13825" max="13825" width="12.5833333333333" style="3" customWidth="1"/>
    <col min="13826" max="13826" width="14.5" style="3" customWidth="1"/>
    <col min="13827" max="13827" width="4.41666666666667" style="3" customWidth="1"/>
    <col min="13828" max="13828" width="5.58333333333333" style="3" customWidth="1"/>
    <col min="13829" max="13830" width="8" style="3" customWidth="1"/>
    <col min="13831" max="13832" width="9" style="3" hidden="1" customWidth="1"/>
    <col min="13833" max="13834" width="12.0833333333333" style="3" customWidth="1"/>
    <col min="13835" max="13835" width="9" style="3" hidden="1" customWidth="1"/>
    <col min="13836" max="13836" width="12.0833333333333" style="3" customWidth="1"/>
    <col min="13837" max="13837" width="6.83333333333333" style="3" customWidth="1"/>
    <col min="13838" max="13838" width="12.0833333333333" style="3" customWidth="1"/>
    <col min="13839" max="13839" width="8.08333333333333" style="3" customWidth="1"/>
    <col min="13840" max="13840" width="4.91666666666667" style="3" customWidth="1"/>
    <col min="13841" max="13841" width="13" style="3" customWidth="1"/>
    <col min="13842" max="13842" width="10.9166666666667" style="3" customWidth="1"/>
    <col min="13843" max="13843" width="11" style="3" customWidth="1"/>
    <col min="13844" max="13844" width="10.1666666666667" style="3" customWidth="1"/>
    <col min="13845" max="13845" width="12.0833333333333" style="3" customWidth="1"/>
    <col min="13846" max="13846" width="6" style="3" customWidth="1"/>
    <col min="13847" max="13847" width="12.3333333333333" style="3" customWidth="1"/>
    <col min="13848" max="13848" width="12" style="3" customWidth="1"/>
    <col min="13849" max="13849" width="8" style="3" customWidth="1"/>
    <col min="13850" max="13850" width="10" style="3" customWidth="1"/>
    <col min="13851" max="13852" width="11.6666666666667" style="3" customWidth="1"/>
    <col min="13853" max="13853" width="8.41666666666667" style="3" customWidth="1"/>
    <col min="13854" max="13854" width="7.91666666666667" style="3" customWidth="1"/>
    <col min="13855" max="13855" width="6.16666666666667" style="3" customWidth="1"/>
    <col min="13856" max="13856" width="8.91666666666667" style="3" customWidth="1"/>
    <col min="13857" max="13857" width="9.41666666666667" style="3" customWidth="1"/>
    <col min="13858" max="13858" width="11.0833333333333" style="3" customWidth="1"/>
    <col min="13859" max="13860" width="9" style="3" customWidth="1"/>
    <col min="13861" max="13861" width="7.41666666666667" style="3" customWidth="1"/>
    <col min="13862" max="13865" width="9" style="3" customWidth="1"/>
    <col min="13866" max="13866" width="11.6666666666667" style="3" customWidth="1"/>
    <col min="13867" max="13867" width="9" style="3" customWidth="1"/>
    <col min="13868" max="13869" width="9.08333333333333" style="3" customWidth="1"/>
    <col min="13870" max="13870" width="11.4166666666667" style="3" customWidth="1"/>
    <col min="13871" max="13871" width="13.8333333333333" style="3" customWidth="1"/>
    <col min="13872" max="13881" width="9" style="3" customWidth="1"/>
    <col min="13882" max="14077" width="8.66666666666667" style="3"/>
    <col min="14078" max="14078" width="3.83333333333333" style="3" customWidth="1"/>
    <col min="14079" max="14079" width="9.41666666666667" style="3" customWidth="1"/>
    <col min="14080" max="14080" width="14.6666666666667" style="3" customWidth="1"/>
    <col min="14081" max="14081" width="12.5833333333333" style="3" customWidth="1"/>
    <col min="14082" max="14082" width="14.5" style="3" customWidth="1"/>
    <col min="14083" max="14083" width="4.41666666666667" style="3" customWidth="1"/>
    <col min="14084" max="14084" width="5.58333333333333" style="3" customWidth="1"/>
    <col min="14085" max="14086" width="8" style="3" customWidth="1"/>
    <col min="14087" max="14088" width="9" style="3" hidden="1" customWidth="1"/>
    <col min="14089" max="14090" width="12.0833333333333" style="3" customWidth="1"/>
    <col min="14091" max="14091" width="9" style="3" hidden="1" customWidth="1"/>
    <col min="14092" max="14092" width="12.0833333333333" style="3" customWidth="1"/>
    <col min="14093" max="14093" width="6.83333333333333" style="3" customWidth="1"/>
    <col min="14094" max="14094" width="12.0833333333333" style="3" customWidth="1"/>
    <col min="14095" max="14095" width="8.08333333333333" style="3" customWidth="1"/>
    <col min="14096" max="14096" width="4.91666666666667" style="3" customWidth="1"/>
    <col min="14097" max="14097" width="13" style="3" customWidth="1"/>
    <col min="14098" max="14098" width="10.9166666666667" style="3" customWidth="1"/>
    <col min="14099" max="14099" width="11" style="3" customWidth="1"/>
    <col min="14100" max="14100" width="10.1666666666667" style="3" customWidth="1"/>
    <col min="14101" max="14101" width="12.0833333333333" style="3" customWidth="1"/>
    <col min="14102" max="14102" width="6" style="3" customWidth="1"/>
    <col min="14103" max="14103" width="12.3333333333333" style="3" customWidth="1"/>
    <col min="14104" max="14104" width="12" style="3" customWidth="1"/>
    <col min="14105" max="14105" width="8" style="3" customWidth="1"/>
    <col min="14106" max="14106" width="10" style="3" customWidth="1"/>
    <col min="14107" max="14108" width="11.6666666666667" style="3" customWidth="1"/>
    <col min="14109" max="14109" width="8.41666666666667" style="3" customWidth="1"/>
    <col min="14110" max="14110" width="7.91666666666667" style="3" customWidth="1"/>
    <col min="14111" max="14111" width="6.16666666666667" style="3" customWidth="1"/>
    <col min="14112" max="14112" width="8.91666666666667" style="3" customWidth="1"/>
    <col min="14113" max="14113" width="9.41666666666667" style="3" customWidth="1"/>
    <col min="14114" max="14114" width="11.0833333333333" style="3" customWidth="1"/>
    <col min="14115" max="14116" width="9" style="3" customWidth="1"/>
    <col min="14117" max="14117" width="7.41666666666667" style="3" customWidth="1"/>
    <col min="14118" max="14121" width="9" style="3" customWidth="1"/>
    <col min="14122" max="14122" width="11.6666666666667" style="3" customWidth="1"/>
    <col min="14123" max="14123" width="9" style="3" customWidth="1"/>
    <col min="14124" max="14125" width="9.08333333333333" style="3" customWidth="1"/>
    <col min="14126" max="14126" width="11.4166666666667" style="3" customWidth="1"/>
    <col min="14127" max="14127" width="13.8333333333333" style="3" customWidth="1"/>
    <col min="14128" max="14137" width="9" style="3" customWidth="1"/>
    <col min="14138" max="14333" width="8.66666666666667" style="3"/>
    <col min="14334" max="14334" width="3.83333333333333" style="3" customWidth="1"/>
    <col min="14335" max="14335" width="9.41666666666667" style="3" customWidth="1"/>
    <col min="14336" max="14336" width="14.6666666666667" style="3" customWidth="1"/>
    <col min="14337" max="14337" width="12.5833333333333" style="3" customWidth="1"/>
    <col min="14338" max="14338" width="14.5" style="3" customWidth="1"/>
    <col min="14339" max="14339" width="4.41666666666667" style="3" customWidth="1"/>
    <col min="14340" max="14340" width="5.58333333333333" style="3" customWidth="1"/>
    <col min="14341" max="14342" width="8" style="3" customWidth="1"/>
    <col min="14343" max="14344" width="9" style="3" hidden="1" customWidth="1"/>
    <col min="14345" max="14346" width="12.0833333333333" style="3" customWidth="1"/>
    <col min="14347" max="14347" width="9" style="3" hidden="1" customWidth="1"/>
    <col min="14348" max="14348" width="12.0833333333333" style="3" customWidth="1"/>
    <col min="14349" max="14349" width="6.83333333333333" style="3" customWidth="1"/>
    <col min="14350" max="14350" width="12.0833333333333" style="3" customWidth="1"/>
    <col min="14351" max="14351" width="8.08333333333333" style="3" customWidth="1"/>
    <col min="14352" max="14352" width="4.91666666666667" style="3" customWidth="1"/>
    <col min="14353" max="14353" width="13" style="3" customWidth="1"/>
    <col min="14354" max="14354" width="10.9166666666667" style="3" customWidth="1"/>
    <col min="14355" max="14355" width="11" style="3" customWidth="1"/>
    <col min="14356" max="14356" width="10.1666666666667" style="3" customWidth="1"/>
    <col min="14357" max="14357" width="12.0833333333333" style="3" customWidth="1"/>
    <col min="14358" max="14358" width="6" style="3" customWidth="1"/>
    <col min="14359" max="14359" width="12.3333333333333" style="3" customWidth="1"/>
    <col min="14360" max="14360" width="12" style="3" customWidth="1"/>
    <col min="14361" max="14361" width="8" style="3" customWidth="1"/>
    <col min="14362" max="14362" width="10" style="3" customWidth="1"/>
    <col min="14363" max="14364" width="11.6666666666667" style="3" customWidth="1"/>
    <col min="14365" max="14365" width="8.41666666666667" style="3" customWidth="1"/>
    <col min="14366" max="14366" width="7.91666666666667" style="3" customWidth="1"/>
    <col min="14367" max="14367" width="6.16666666666667" style="3" customWidth="1"/>
    <col min="14368" max="14368" width="8.91666666666667" style="3" customWidth="1"/>
    <col min="14369" max="14369" width="9.41666666666667" style="3" customWidth="1"/>
    <col min="14370" max="14370" width="11.0833333333333" style="3" customWidth="1"/>
    <col min="14371" max="14372" width="9" style="3" customWidth="1"/>
    <col min="14373" max="14373" width="7.41666666666667" style="3" customWidth="1"/>
    <col min="14374" max="14377" width="9" style="3" customWidth="1"/>
    <col min="14378" max="14378" width="11.6666666666667" style="3" customWidth="1"/>
    <col min="14379" max="14379" width="9" style="3" customWidth="1"/>
    <col min="14380" max="14381" width="9.08333333333333" style="3" customWidth="1"/>
    <col min="14382" max="14382" width="11.4166666666667" style="3" customWidth="1"/>
    <col min="14383" max="14383" width="13.8333333333333" style="3" customWidth="1"/>
    <col min="14384" max="14393" width="9" style="3" customWidth="1"/>
    <col min="14394" max="14589" width="8.66666666666667" style="3"/>
    <col min="14590" max="14590" width="3.83333333333333" style="3" customWidth="1"/>
    <col min="14591" max="14591" width="9.41666666666667" style="3" customWidth="1"/>
    <col min="14592" max="14592" width="14.6666666666667" style="3" customWidth="1"/>
    <col min="14593" max="14593" width="12.5833333333333" style="3" customWidth="1"/>
    <col min="14594" max="14594" width="14.5" style="3" customWidth="1"/>
    <col min="14595" max="14595" width="4.41666666666667" style="3" customWidth="1"/>
    <col min="14596" max="14596" width="5.58333333333333" style="3" customWidth="1"/>
    <col min="14597" max="14598" width="8" style="3" customWidth="1"/>
    <col min="14599" max="14600" width="9" style="3" hidden="1" customWidth="1"/>
    <col min="14601" max="14602" width="12.0833333333333" style="3" customWidth="1"/>
    <col min="14603" max="14603" width="9" style="3" hidden="1" customWidth="1"/>
    <col min="14604" max="14604" width="12.0833333333333" style="3" customWidth="1"/>
    <col min="14605" max="14605" width="6.83333333333333" style="3" customWidth="1"/>
    <col min="14606" max="14606" width="12.0833333333333" style="3" customWidth="1"/>
    <col min="14607" max="14607" width="8.08333333333333" style="3" customWidth="1"/>
    <col min="14608" max="14608" width="4.91666666666667" style="3" customWidth="1"/>
    <col min="14609" max="14609" width="13" style="3" customWidth="1"/>
    <col min="14610" max="14610" width="10.9166666666667" style="3" customWidth="1"/>
    <col min="14611" max="14611" width="11" style="3" customWidth="1"/>
    <col min="14612" max="14612" width="10.1666666666667" style="3" customWidth="1"/>
    <col min="14613" max="14613" width="12.0833333333333" style="3" customWidth="1"/>
    <col min="14614" max="14614" width="6" style="3" customWidth="1"/>
    <col min="14615" max="14615" width="12.3333333333333" style="3" customWidth="1"/>
    <col min="14616" max="14616" width="12" style="3" customWidth="1"/>
    <col min="14617" max="14617" width="8" style="3" customWidth="1"/>
    <col min="14618" max="14618" width="10" style="3" customWidth="1"/>
    <col min="14619" max="14620" width="11.6666666666667" style="3" customWidth="1"/>
    <col min="14621" max="14621" width="8.41666666666667" style="3" customWidth="1"/>
    <col min="14622" max="14622" width="7.91666666666667" style="3" customWidth="1"/>
    <col min="14623" max="14623" width="6.16666666666667" style="3" customWidth="1"/>
    <col min="14624" max="14624" width="8.91666666666667" style="3" customWidth="1"/>
    <col min="14625" max="14625" width="9.41666666666667" style="3" customWidth="1"/>
    <col min="14626" max="14626" width="11.0833333333333" style="3" customWidth="1"/>
    <col min="14627" max="14628" width="9" style="3" customWidth="1"/>
    <col min="14629" max="14629" width="7.41666666666667" style="3" customWidth="1"/>
    <col min="14630" max="14633" width="9" style="3" customWidth="1"/>
    <col min="14634" max="14634" width="11.6666666666667" style="3" customWidth="1"/>
    <col min="14635" max="14635" width="9" style="3" customWidth="1"/>
    <col min="14636" max="14637" width="9.08333333333333" style="3" customWidth="1"/>
    <col min="14638" max="14638" width="11.4166666666667" style="3" customWidth="1"/>
    <col min="14639" max="14639" width="13.8333333333333" style="3" customWidth="1"/>
    <col min="14640" max="14649" width="9" style="3" customWidth="1"/>
    <col min="14650" max="14845" width="8.66666666666667" style="3"/>
    <col min="14846" max="14846" width="3.83333333333333" style="3" customWidth="1"/>
    <col min="14847" max="14847" width="9.41666666666667" style="3" customWidth="1"/>
    <col min="14848" max="14848" width="14.6666666666667" style="3" customWidth="1"/>
    <col min="14849" max="14849" width="12.5833333333333" style="3" customWidth="1"/>
    <col min="14850" max="14850" width="14.5" style="3" customWidth="1"/>
    <col min="14851" max="14851" width="4.41666666666667" style="3" customWidth="1"/>
    <col min="14852" max="14852" width="5.58333333333333" style="3" customWidth="1"/>
    <col min="14853" max="14854" width="8" style="3" customWidth="1"/>
    <col min="14855" max="14856" width="9" style="3" hidden="1" customWidth="1"/>
    <col min="14857" max="14858" width="12.0833333333333" style="3" customWidth="1"/>
    <col min="14859" max="14859" width="9" style="3" hidden="1" customWidth="1"/>
    <col min="14860" max="14860" width="12.0833333333333" style="3" customWidth="1"/>
    <col min="14861" max="14861" width="6.83333333333333" style="3" customWidth="1"/>
    <col min="14862" max="14862" width="12.0833333333333" style="3" customWidth="1"/>
    <col min="14863" max="14863" width="8.08333333333333" style="3" customWidth="1"/>
    <col min="14864" max="14864" width="4.91666666666667" style="3" customWidth="1"/>
    <col min="14865" max="14865" width="13" style="3" customWidth="1"/>
    <col min="14866" max="14866" width="10.9166666666667" style="3" customWidth="1"/>
    <col min="14867" max="14867" width="11" style="3" customWidth="1"/>
    <col min="14868" max="14868" width="10.1666666666667" style="3" customWidth="1"/>
    <col min="14869" max="14869" width="12.0833333333333" style="3" customWidth="1"/>
    <col min="14870" max="14870" width="6" style="3" customWidth="1"/>
    <col min="14871" max="14871" width="12.3333333333333" style="3" customWidth="1"/>
    <col min="14872" max="14872" width="12" style="3" customWidth="1"/>
    <col min="14873" max="14873" width="8" style="3" customWidth="1"/>
    <col min="14874" max="14874" width="10" style="3" customWidth="1"/>
    <col min="14875" max="14876" width="11.6666666666667" style="3" customWidth="1"/>
    <col min="14877" max="14877" width="8.41666666666667" style="3" customWidth="1"/>
    <col min="14878" max="14878" width="7.91666666666667" style="3" customWidth="1"/>
    <col min="14879" max="14879" width="6.16666666666667" style="3" customWidth="1"/>
    <col min="14880" max="14880" width="8.91666666666667" style="3" customWidth="1"/>
    <col min="14881" max="14881" width="9.41666666666667" style="3" customWidth="1"/>
    <col min="14882" max="14882" width="11.0833333333333" style="3" customWidth="1"/>
    <col min="14883" max="14884" width="9" style="3" customWidth="1"/>
    <col min="14885" max="14885" width="7.41666666666667" style="3" customWidth="1"/>
    <col min="14886" max="14889" width="9" style="3" customWidth="1"/>
    <col min="14890" max="14890" width="11.6666666666667" style="3" customWidth="1"/>
    <col min="14891" max="14891" width="9" style="3" customWidth="1"/>
    <col min="14892" max="14893" width="9.08333333333333" style="3" customWidth="1"/>
    <col min="14894" max="14894" width="11.4166666666667" style="3" customWidth="1"/>
    <col min="14895" max="14895" width="13.8333333333333" style="3" customWidth="1"/>
    <col min="14896" max="14905" width="9" style="3" customWidth="1"/>
    <col min="14906" max="15101" width="8.66666666666667" style="3"/>
    <col min="15102" max="15102" width="3.83333333333333" style="3" customWidth="1"/>
    <col min="15103" max="15103" width="9.41666666666667" style="3" customWidth="1"/>
    <col min="15104" max="15104" width="14.6666666666667" style="3" customWidth="1"/>
    <col min="15105" max="15105" width="12.5833333333333" style="3" customWidth="1"/>
    <col min="15106" max="15106" width="14.5" style="3" customWidth="1"/>
    <col min="15107" max="15107" width="4.41666666666667" style="3" customWidth="1"/>
    <col min="15108" max="15108" width="5.58333333333333" style="3" customWidth="1"/>
    <col min="15109" max="15110" width="8" style="3" customWidth="1"/>
    <col min="15111" max="15112" width="9" style="3" hidden="1" customWidth="1"/>
    <col min="15113" max="15114" width="12.0833333333333" style="3" customWidth="1"/>
    <col min="15115" max="15115" width="9" style="3" hidden="1" customWidth="1"/>
    <col min="15116" max="15116" width="12.0833333333333" style="3" customWidth="1"/>
    <col min="15117" max="15117" width="6.83333333333333" style="3" customWidth="1"/>
    <col min="15118" max="15118" width="12.0833333333333" style="3" customWidth="1"/>
    <col min="15119" max="15119" width="8.08333333333333" style="3" customWidth="1"/>
    <col min="15120" max="15120" width="4.91666666666667" style="3" customWidth="1"/>
    <col min="15121" max="15121" width="13" style="3" customWidth="1"/>
    <col min="15122" max="15122" width="10.9166666666667" style="3" customWidth="1"/>
    <col min="15123" max="15123" width="11" style="3" customWidth="1"/>
    <col min="15124" max="15124" width="10.1666666666667" style="3" customWidth="1"/>
    <col min="15125" max="15125" width="12.0833333333333" style="3" customWidth="1"/>
    <col min="15126" max="15126" width="6" style="3" customWidth="1"/>
    <col min="15127" max="15127" width="12.3333333333333" style="3" customWidth="1"/>
    <col min="15128" max="15128" width="12" style="3" customWidth="1"/>
    <col min="15129" max="15129" width="8" style="3" customWidth="1"/>
    <col min="15130" max="15130" width="10" style="3" customWidth="1"/>
    <col min="15131" max="15132" width="11.6666666666667" style="3" customWidth="1"/>
    <col min="15133" max="15133" width="8.41666666666667" style="3" customWidth="1"/>
    <col min="15134" max="15134" width="7.91666666666667" style="3" customWidth="1"/>
    <col min="15135" max="15135" width="6.16666666666667" style="3" customWidth="1"/>
    <col min="15136" max="15136" width="8.91666666666667" style="3" customWidth="1"/>
    <col min="15137" max="15137" width="9.41666666666667" style="3" customWidth="1"/>
    <col min="15138" max="15138" width="11.0833333333333" style="3" customWidth="1"/>
    <col min="15139" max="15140" width="9" style="3" customWidth="1"/>
    <col min="15141" max="15141" width="7.41666666666667" style="3" customWidth="1"/>
    <col min="15142" max="15145" width="9" style="3" customWidth="1"/>
    <col min="15146" max="15146" width="11.6666666666667" style="3" customWidth="1"/>
    <col min="15147" max="15147" width="9" style="3" customWidth="1"/>
    <col min="15148" max="15149" width="9.08333333333333" style="3" customWidth="1"/>
    <col min="15150" max="15150" width="11.4166666666667" style="3" customWidth="1"/>
    <col min="15151" max="15151" width="13.8333333333333" style="3" customWidth="1"/>
    <col min="15152" max="15161" width="9" style="3" customWidth="1"/>
    <col min="15162" max="15357" width="8.66666666666667" style="3"/>
    <col min="15358" max="15358" width="3.83333333333333" style="3" customWidth="1"/>
    <col min="15359" max="15359" width="9.41666666666667" style="3" customWidth="1"/>
    <col min="15360" max="15360" width="14.6666666666667" style="3" customWidth="1"/>
    <col min="15361" max="15361" width="12.5833333333333" style="3" customWidth="1"/>
    <col min="15362" max="15362" width="14.5" style="3" customWidth="1"/>
    <col min="15363" max="15363" width="4.41666666666667" style="3" customWidth="1"/>
    <col min="15364" max="15364" width="5.58333333333333" style="3" customWidth="1"/>
    <col min="15365" max="15366" width="8" style="3" customWidth="1"/>
    <col min="15367" max="15368" width="9" style="3" hidden="1" customWidth="1"/>
    <col min="15369" max="15370" width="12.0833333333333" style="3" customWidth="1"/>
    <col min="15371" max="15371" width="9" style="3" hidden="1" customWidth="1"/>
    <col min="15372" max="15372" width="12.0833333333333" style="3" customWidth="1"/>
    <col min="15373" max="15373" width="6.83333333333333" style="3" customWidth="1"/>
    <col min="15374" max="15374" width="12.0833333333333" style="3" customWidth="1"/>
    <col min="15375" max="15375" width="8.08333333333333" style="3" customWidth="1"/>
    <col min="15376" max="15376" width="4.91666666666667" style="3" customWidth="1"/>
    <col min="15377" max="15377" width="13" style="3" customWidth="1"/>
    <col min="15378" max="15378" width="10.9166666666667" style="3" customWidth="1"/>
    <col min="15379" max="15379" width="11" style="3" customWidth="1"/>
    <col min="15380" max="15380" width="10.1666666666667" style="3" customWidth="1"/>
    <col min="15381" max="15381" width="12.0833333333333" style="3" customWidth="1"/>
    <col min="15382" max="15382" width="6" style="3" customWidth="1"/>
    <col min="15383" max="15383" width="12.3333333333333" style="3" customWidth="1"/>
    <col min="15384" max="15384" width="12" style="3" customWidth="1"/>
    <col min="15385" max="15385" width="8" style="3" customWidth="1"/>
    <col min="15386" max="15386" width="10" style="3" customWidth="1"/>
    <col min="15387" max="15388" width="11.6666666666667" style="3" customWidth="1"/>
    <col min="15389" max="15389" width="8.41666666666667" style="3" customWidth="1"/>
    <col min="15390" max="15390" width="7.91666666666667" style="3" customWidth="1"/>
    <col min="15391" max="15391" width="6.16666666666667" style="3" customWidth="1"/>
    <col min="15392" max="15392" width="8.91666666666667" style="3" customWidth="1"/>
    <col min="15393" max="15393" width="9.41666666666667" style="3" customWidth="1"/>
    <col min="15394" max="15394" width="11.0833333333333" style="3" customWidth="1"/>
    <col min="15395" max="15396" width="9" style="3" customWidth="1"/>
    <col min="15397" max="15397" width="7.41666666666667" style="3" customWidth="1"/>
    <col min="15398" max="15401" width="9" style="3" customWidth="1"/>
    <col min="15402" max="15402" width="11.6666666666667" style="3" customWidth="1"/>
    <col min="15403" max="15403" width="9" style="3" customWidth="1"/>
    <col min="15404" max="15405" width="9.08333333333333" style="3" customWidth="1"/>
    <col min="15406" max="15406" width="11.4166666666667" style="3" customWidth="1"/>
    <col min="15407" max="15407" width="13.8333333333333" style="3" customWidth="1"/>
    <col min="15408" max="15417" width="9" style="3" customWidth="1"/>
    <col min="15418" max="15613" width="8.66666666666667" style="3"/>
    <col min="15614" max="15614" width="3.83333333333333" style="3" customWidth="1"/>
    <col min="15615" max="15615" width="9.41666666666667" style="3" customWidth="1"/>
    <col min="15616" max="15616" width="14.6666666666667" style="3" customWidth="1"/>
    <col min="15617" max="15617" width="12.5833333333333" style="3" customWidth="1"/>
    <col min="15618" max="15618" width="14.5" style="3" customWidth="1"/>
    <col min="15619" max="15619" width="4.41666666666667" style="3" customWidth="1"/>
    <col min="15620" max="15620" width="5.58333333333333" style="3" customWidth="1"/>
    <col min="15621" max="15622" width="8" style="3" customWidth="1"/>
    <col min="15623" max="15624" width="9" style="3" hidden="1" customWidth="1"/>
    <col min="15625" max="15626" width="12.0833333333333" style="3" customWidth="1"/>
    <col min="15627" max="15627" width="9" style="3" hidden="1" customWidth="1"/>
    <col min="15628" max="15628" width="12.0833333333333" style="3" customWidth="1"/>
    <col min="15629" max="15629" width="6.83333333333333" style="3" customWidth="1"/>
    <col min="15630" max="15630" width="12.0833333333333" style="3" customWidth="1"/>
    <col min="15631" max="15631" width="8.08333333333333" style="3" customWidth="1"/>
    <col min="15632" max="15632" width="4.91666666666667" style="3" customWidth="1"/>
    <col min="15633" max="15633" width="13" style="3" customWidth="1"/>
    <col min="15634" max="15634" width="10.9166666666667" style="3" customWidth="1"/>
    <col min="15635" max="15635" width="11" style="3" customWidth="1"/>
    <col min="15636" max="15636" width="10.1666666666667" style="3" customWidth="1"/>
    <col min="15637" max="15637" width="12.0833333333333" style="3" customWidth="1"/>
    <col min="15638" max="15638" width="6" style="3" customWidth="1"/>
    <col min="15639" max="15639" width="12.3333333333333" style="3" customWidth="1"/>
    <col min="15640" max="15640" width="12" style="3" customWidth="1"/>
    <col min="15641" max="15641" width="8" style="3" customWidth="1"/>
    <col min="15642" max="15642" width="10" style="3" customWidth="1"/>
    <col min="15643" max="15644" width="11.6666666666667" style="3" customWidth="1"/>
    <col min="15645" max="15645" width="8.41666666666667" style="3" customWidth="1"/>
    <col min="15646" max="15646" width="7.91666666666667" style="3" customWidth="1"/>
    <col min="15647" max="15647" width="6.16666666666667" style="3" customWidth="1"/>
    <col min="15648" max="15648" width="8.91666666666667" style="3" customWidth="1"/>
    <col min="15649" max="15649" width="9.41666666666667" style="3" customWidth="1"/>
    <col min="15650" max="15650" width="11.0833333333333" style="3" customWidth="1"/>
    <col min="15651" max="15652" width="9" style="3" customWidth="1"/>
    <col min="15653" max="15653" width="7.41666666666667" style="3" customWidth="1"/>
    <col min="15654" max="15657" width="9" style="3" customWidth="1"/>
    <col min="15658" max="15658" width="11.6666666666667" style="3" customWidth="1"/>
    <col min="15659" max="15659" width="9" style="3" customWidth="1"/>
    <col min="15660" max="15661" width="9.08333333333333" style="3" customWidth="1"/>
    <col min="15662" max="15662" width="11.4166666666667" style="3" customWidth="1"/>
    <col min="15663" max="15663" width="13.8333333333333" style="3" customWidth="1"/>
    <col min="15664" max="15673" width="9" style="3" customWidth="1"/>
    <col min="15674" max="15869" width="8.66666666666667" style="3"/>
    <col min="15870" max="15870" width="3.83333333333333" style="3" customWidth="1"/>
    <col min="15871" max="15871" width="9.41666666666667" style="3" customWidth="1"/>
    <col min="15872" max="15872" width="14.6666666666667" style="3" customWidth="1"/>
    <col min="15873" max="15873" width="12.5833333333333" style="3" customWidth="1"/>
    <col min="15874" max="15874" width="14.5" style="3" customWidth="1"/>
    <col min="15875" max="15875" width="4.41666666666667" style="3" customWidth="1"/>
    <col min="15876" max="15876" width="5.58333333333333" style="3" customWidth="1"/>
    <col min="15877" max="15878" width="8" style="3" customWidth="1"/>
    <col min="15879" max="15880" width="9" style="3" hidden="1" customWidth="1"/>
    <col min="15881" max="15882" width="12.0833333333333" style="3" customWidth="1"/>
    <col min="15883" max="15883" width="9" style="3" hidden="1" customWidth="1"/>
    <col min="15884" max="15884" width="12.0833333333333" style="3" customWidth="1"/>
    <col min="15885" max="15885" width="6.83333333333333" style="3" customWidth="1"/>
    <col min="15886" max="15886" width="12.0833333333333" style="3" customWidth="1"/>
    <col min="15887" max="15887" width="8.08333333333333" style="3" customWidth="1"/>
    <col min="15888" max="15888" width="4.91666666666667" style="3" customWidth="1"/>
    <col min="15889" max="15889" width="13" style="3" customWidth="1"/>
    <col min="15890" max="15890" width="10.9166666666667" style="3" customWidth="1"/>
    <col min="15891" max="15891" width="11" style="3" customWidth="1"/>
    <col min="15892" max="15892" width="10.1666666666667" style="3" customWidth="1"/>
    <col min="15893" max="15893" width="12.0833333333333" style="3" customWidth="1"/>
    <col min="15894" max="15894" width="6" style="3" customWidth="1"/>
    <col min="15895" max="15895" width="12.3333333333333" style="3" customWidth="1"/>
    <col min="15896" max="15896" width="12" style="3" customWidth="1"/>
    <col min="15897" max="15897" width="8" style="3" customWidth="1"/>
    <col min="15898" max="15898" width="10" style="3" customWidth="1"/>
    <col min="15899" max="15900" width="11.6666666666667" style="3" customWidth="1"/>
    <col min="15901" max="15901" width="8.41666666666667" style="3" customWidth="1"/>
    <col min="15902" max="15902" width="7.91666666666667" style="3" customWidth="1"/>
    <col min="15903" max="15903" width="6.16666666666667" style="3" customWidth="1"/>
    <col min="15904" max="15904" width="8.91666666666667" style="3" customWidth="1"/>
    <col min="15905" max="15905" width="9.41666666666667" style="3" customWidth="1"/>
    <col min="15906" max="15906" width="11.0833333333333" style="3" customWidth="1"/>
    <col min="15907" max="15908" width="9" style="3" customWidth="1"/>
    <col min="15909" max="15909" width="7.41666666666667" style="3" customWidth="1"/>
    <col min="15910" max="15913" width="9" style="3" customWidth="1"/>
    <col min="15914" max="15914" width="11.6666666666667" style="3" customWidth="1"/>
    <col min="15915" max="15915" width="9" style="3" customWidth="1"/>
    <col min="15916" max="15917" width="9.08333333333333" style="3" customWidth="1"/>
    <col min="15918" max="15918" width="11.4166666666667" style="3" customWidth="1"/>
    <col min="15919" max="15919" width="13.8333333333333" style="3" customWidth="1"/>
    <col min="15920" max="15929" width="9" style="3" customWidth="1"/>
    <col min="15930" max="16125" width="8.66666666666667" style="3"/>
    <col min="16126" max="16126" width="3.83333333333333" style="3" customWidth="1"/>
    <col min="16127" max="16127" width="9.41666666666667" style="3" customWidth="1"/>
    <col min="16128" max="16128" width="14.6666666666667" style="3" customWidth="1"/>
    <col min="16129" max="16129" width="12.5833333333333" style="3" customWidth="1"/>
    <col min="16130" max="16130" width="14.5" style="3" customWidth="1"/>
    <col min="16131" max="16131" width="4.41666666666667" style="3" customWidth="1"/>
    <col min="16132" max="16132" width="5.58333333333333" style="3" customWidth="1"/>
    <col min="16133" max="16134" width="8" style="3" customWidth="1"/>
    <col min="16135" max="16136" width="9" style="3" hidden="1" customWidth="1"/>
    <col min="16137" max="16138" width="12.0833333333333" style="3" customWidth="1"/>
    <col min="16139" max="16139" width="9" style="3" hidden="1" customWidth="1"/>
    <col min="16140" max="16140" width="12.0833333333333" style="3" customWidth="1"/>
    <col min="16141" max="16141" width="6.83333333333333" style="3" customWidth="1"/>
    <col min="16142" max="16142" width="12.0833333333333" style="3" customWidth="1"/>
    <col min="16143" max="16143" width="8.08333333333333" style="3" customWidth="1"/>
    <col min="16144" max="16144" width="4.91666666666667" style="3" customWidth="1"/>
    <col min="16145" max="16145" width="13" style="3" customWidth="1"/>
    <col min="16146" max="16146" width="10.9166666666667" style="3" customWidth="1"/>
    <col min="16147" max="16147" width="11" style="3" customWidth="1"/>
    <col min="16148" max="16148" width="10.1666666666667" style="3" customWidth="1"/>
    <col min="16149" max="16149" width="12.0833333333333" style="3" customWidth="1"/>
    <col min="16150" max="16150" width="6" style="3" customWidth="1"/>
    <col min="16151" max="16151" width="12.3333333333333" style="3" customWidth="1"/>
    <col min="16152" max="16152" width="12" style="3" customWidth="1"/>
    <col min="16153" max="16153" width="8" style="3" customWidth="1"/>
    <col min="16154" max="16154" width="10" style="3" customWidth="1"/>
    <col min="16155" max="16156" width="11.6666666666667" style="3" customWidth="1"/>
    <col min="16157" max="16157" width="8.41666666666667" style="3" customWidth="1"/>
    <col min="16158" max="16158" width="7.91666666666667" style="3" customWidth="1"/>
    <col min="16159" max="16159" width="6.16666666666667" style="3" customWidth="1"/>
    <col min="16160" max="16160" width="8.91666666666667" style="3" customWidth="1"/>
    <col min="16161" max="16161" width="9.41666666666667" style="3" customWidth="1"/>
    <col min="16162" max="16162" width="11.0833333333333" style="3" customWidth="1"/>
    <col min="16163" max="16164" width="9" style="3" customWidth="1"/>
    <col min="16165" max="16165" width="7.41666666666667" style="3" customWidth="1"/>
    <col min="16166" max="16169" width="9" style="3" customWidth="1"/>
    <col min="16170" max="16170" width="11.6666666666667" style="3" customWidth="1"/>
    <col min="16171" max="16171" width="9" style="3" customWidth="1"/>
    <col min="16172" max="16173" width="9.08333333333333" style="3" customWidth="1"/>
    <col min="16174" max="16174" width="11.4166666666667" style="3" customWidth="1"/>
    <col min="16175" max="16175" width="13.8333333333333" style="3" customWidth="1"/>
    <col min="16176" max="16185" width="9" style="3" customWidth="1"/>
    <col min="16186" max="16384" width="8.66666666666667" style="3"/>
  </cols>
  <sheetData>
    <row r="1" s="1" customFormat="1" ht="25.5" customHeight="1" spans="1:47">
      <c r="A1" s="4" t="s">
        <v>317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0"/>
      <c r="R1" s="30"/>
      <c r="S1" s="30"/>
      <c r="AA1" s="31"/>
      <c r="AB1" s="31"/>
      <c r="AL1" s="32"/>
    </row>
    <row r="2" customHeight="1" spans="1:47">
      <c r="A2" s="6"/>
      <c r="B2" s="6"/>
      <c r="C2" s="6"/>
      <c r="D2" s="6"/>
      <c r="E2" s="6"/>
      <c r="F2" s="6"/>
      <c r="G2" s="6"/>
      <c r="H2" s="2"/>
      <c r="I2" s="2"/>
      <c r="J2" s="2"/>
      <c r="K2" s="2"/>
      <c r="L2" s="2"/>
      <c r="M2" s="2"/>
      <c r="N2" s="8" t="s">
        <v>318</v>
      </c>
      <c r="O2" s="33"/>
      <c r="P2" s="33"/>
      <c r="Q2" s="33"/>
      <c r="R2" s="33"/>
      <c r="S2" s="33"/>
    </row>
    <row r="3" s="27" customFormat="1" customHeight="1" spans="1:4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4"/>
      <c r="R3" s="34"/>
      <c r="S3" s="34"/>
      <c r="AA3" s="35"/>
      <c r="AB3" s="35"/>
      <c r="AL3" s="36"/>
    </row>
    <row r="4" s="27" customFormat="1" customHeight="1" spans="1:47">
      <c r="A4" s="37" t="s">
        <v>3</v>
      </c>
      <c r="N4" s="38"/>
      <c r="O4" s="38"/>
      <c r="P4" s="38" t="s">
        <v>4</v>
      </c>
      <c r="Q4" s="39"/>
      <c r="R4" s="39"/>
      <c r="S4" s="39"/>
      <c r="AA4" s="35"/>
      <c r="AB4" s="35"/>
      <c r="AL4" s="36"/>
    </row>
    <row r="5" s="2" customFormat="1" ht="13.75" customHeight="1" spans="1:47">
      <c r="A5" s="40" t="s">
        <v>51</v>
      </c>
      <c r="B5" s="40" t="s">
        <v>319</v>
      </c>
      <c r="C5" s="41" t="s">
        <v>320</v>
      </c>
      <c r="D5" s="41" t="s">
        <v>321</v>
      </c>
      <c r="E5" s="41" t="s">
        <v>322</v>
      </c>
      <c r="F5" s="41" t="s">
        <v>55</v>
      </c>
      <c r="G5" s="41" t="s">
        <v>323</v>
      </c>
      <c r="H5" s="41" t="s">
        <v>324</v>
      </c>
      <c r="I5" s="41" t="s">
        <v>325</v>
      </c>
      <c r="J5" s="42" t="s">
        <v>8</v>
      </c>
      <c r="K5" s="43"/>
      <c r="L5" s="44" t="s">
        <v>9</v>
      </c>
      <c r="M5" s="22"/>
      <c r="N5" s="22"/>
      <c r="O5" s="41" t="s">
        <v>60</v>
      </c>
      <c r="P5" s="41" t="s">
        <v>61</v>
      </c>
      <c r="Q5" s="45"/>
      <c r="R5" s="45"/>
      <c r="S5" s="45"/>
      <c r="T5" s="46"/>
      <c r="U5" s="45"/>
      <c r="V5" s="47"/>
      <c r="W5" s="48"/>
      <c r="X5" s="49"/>
      <c r="Y5" s="50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51"/>
      <c r="AK5" s="51"/>
      <c r="AL5" s="45"/>
      <c r="AM5" s="45"/>
      <c r="AN5" s="45"/>
      <c r="AO5" s="45"/>
    </row>
    <row r="6" s="2" customFormat="1" customHeight="1" spans="1:47">
      <c r="A6" s="22"/>
      <c r="B6" s="22"/>
      <c r="C6" s="22"/>
      <c r="D6" s="22"/>
      <c r="E6" s="22"/>
      <c r="F6" s="22"/>
      <c r="G6" s="22"/>
      <c r="H6" s="22"/>
      <c r="I6" s="22"/>
      <c r="J6" s="44" t="s">
        <v>62</v>
      </c>
      <c r="K6" s="40" t="s">
        <v>63</v>
      </c>
      <c r="L6" s="44" t="s">
        <v>62</v>
      </c>
      <c r="M6" s="41" t="s">
        <v>64</v>
      </c>
      <c r="N6" s="40" t="s">
        <v>63</v>
      </c>
      <c r="O6" s="22"/>
      <c r="P6" s="22"/>
      <c r="T6" s="52"/>
      <c r="U6" s="45"/>
      <c r="V6" s="47"/>
      <c r="W6" s="2"/>
      <c r="X6" s="49"/>
      <c r="Y6" s="53"/>
      <c r="Z6" s="54"/>
      <c r="AA6" s="45"/>
      <c r="AB6" s="45"/>
      <c r="AC6" s="45"/>
      <c r="AD6" s="45"/>
      <c r="AE6" s="45"/>
      <c r="AF6" s="45"/>
      <c r="AG6" s="45"/>
      <c r="AH6" s="45"/>
      <c r="AI6" s="45"/>
      <c r="AJ6" s="55"/>
      <c r="AK6" s="51"/>
      <c r="AL6" s="45"/>
      <c r="AM6" s="45"/>
      <c r="AN6" s="45"/>
      <c r="AO6" s="45"/>
      <c r="AR6" s="56"/>
      <c r="AS6" s="57"/>
    </row>
    <row r="7" ht="18.5" customHeight="1" spans="1:47">
      <c r="A7" s="58"/>
      <c r="B7" s="59"/>
      <c r="C7" s="60"/>
      <c r="D7" s="61"/>
      <c r="E7" s="60"/>
      <c r="F7" s="62"/>
      <c r="G7" s="61"/>
      <c r="H7" s="63"/>
      <c r="I7" s="63"/>
      <c r="J7" s="64"/>
      <c r="K7" s="65"/>
      <c r="L7" s="64"/>
      <c r="M7" s="66"/>
      <c r="N7" s="65"/>
      <c r="O7" s="65" t="e">
        <f t="shared" ref="O7:O70" si="0">(N7-K7)/K7*100</f>
        <v>#DIV/0!</v>
      </c>
      <c r="P7" s="67"/>
      <c r="Q7" s="68"/>
      <c r="R7" s="68"/>
      <c r="S7" s="69"/>
      <c r="T7" s="70"/>
      <c r="U7" s="70"/>
      <c r="V7" s="71"/>
      <c r="W7" s="72"/>
      <c r="X7" s="73"/>
      <c r="Y7" s="74"/>
      <c r="Z7" s="75"/>
      <c r="AB7" s="75"/>
      <c r="AC7" s="28"/>
      <c r="AD7" s="76"/>
      <c r="AE7" s="76"/>
      <c r="AF7" s="28"/>
      <c r="AG7" s="77"/>
      <c r="AH7" s="76"/>
      <c r="AI7" s="28"/>
      <c r="AJ7" s="78"/>
      <c r="AK7" s="78"/>
      <c r="AL7" s="2"/>
      <c r="AM7" s="79"/>
      <c r="AN7" s="79"/>
      <c r="AO7" s="79"/>
      <c r="AP7" s="80"/>
      <c r="AR7" s="28"/>
      <c r="AS7" s="29"/>
      <c r="AT7" s="64"/>
      <c r="AU7" s="81">
        <f t="shared" ref="AU7:AU27" si="1">AT7-J7</f>
        <v>0</v>
      </c>
    </row>
    <row r="8" ht="18.5" customHeight="1" spans="1:47">
      <c r="A8" s="58"/>
      <c r="B8" s="59"/>
      <c r="C8" s="60"/>
      <c r="D8" s="61"/>
      <c r="E8" s="60"/>
      <c r="F8" s="62"/>
      <c r="G8" s="61"/>
      <c r="H8" s="63"/>
      <c r="I8" s="63"/>
      <c r="J8" s="64"/>
      <c r="K8" s="65"/>
      <c r="L8" s="64"/>
      <c r="M8" s="66"/>
      <c r="N8" s="65"/>
      <c r="O8" s="65" t="e">
        <f t="shared" si="0"/>
        <v>#DIV/0!</v>
      </c>
      <c r="P8" s="67"/>
      <c r="Q8" s="68"/>
      <c r="R8" s="68"/>
      <c r="S8" s="69"/>
      <c r="T8" s="70"/>
      <c r="U8" s="70"/>
      <c r="V8" s="71"/>
      <c r="W8" s="72"/>
      <c r="X8" s="73"/>
      <c r="Y8" s="74"/>
      <c r="Z8" s="75"/>
      <c r="AB8" s="75"/>
      <c r="AC8" s="28"/>
      <c r="AD8" s="76"/>
      <c r="AE8" s="76"/>
      <c r="AF8" s="28"/>
      <c r="AG8" s="77"/>
      <c r="AH8" s="76"/>
      <c r="AI8" s="28"/>
      <c r="AJ8" s="78"/>
      <c r="AK8" s="78"/>
      <c r="AL8" s="2"/>
      <c r="AM8" s="79"/>
      <c r="AN8" s="79"/>
      <c r="AO8" s="79"/>
      <c r="AP8" s="80"/>
      <c r="AR8" s="28"/>
      <c r="AS8" s="29"/>
      <c r="AT8" s="64"/>
      <c r="AU8" s="81">
        <f t="shared" si="1"/>
        <v>0</v>
      </c>
    </row>
    <row r="9" ht="18.5" customHeight="1" spans="1:47">
      <c r="A9" s="58"/>
      <c r="B9" s="59"/>
      <c r="C9" s="60"/>
      <c r="D9" s="61"/>
      <c r="E9" s="60"/>
      <c r="F9" s="62"/>
      <c r="G9" s="61"/>
      <c r="H9" s="63"/>
      <c r="I9" s="63"/>
      <c r="J9" s="64"/>
      <c r="K9" s="65"/>
      <c r="L9" s="64"/>
      <c r="M9" s="66"/>
      <c r="N9" s="65"/>
      <c r="O9" s="65" t="e">
        <f t="shared" si="0"/>
        <v>#DIV/0!</v>
      </c>
      <c r="P9" s="67"/>
      <c r="Q9" s="68"/>
      <c r="R9" s="68"/>
      <c r="S9" s="69"/>
      <c r="T9" s="70"/>
      <c r="U9" s="70"/>
      <c r="V9" s="71"/>
      <c r="W9" s="72"/>
      <c r="X9" s="73"/>
      <c r="Y9" s="74"/>
      <c r="Z9" s="75"/>
      <c r="AB9" s="75"/>
      <c r="AC9" s="28"/>
      <c r="AD9" s="76"/>
      <c r="AE9" s="76"/>
      <c r="AF9" s="28"/>
      <c r="AG9" s="77"/>
      <c r="AH9" s="76"/>
      <c r="AI9" s="28"/>
      <c r="AJ9" s="78"/>
      <c r="AK9" s="78"/>
      <c r="AL9" s="2"/>
      <c r="AM9" s="79"/>
      <c r="AN9" s="79"/>
      <c r="AO9" s="79"/>
      <c r="AP9" s="80"/>
      <c r="AR9" s="28"/>
      <c r="AS9" s="29"/>
      <c r="AT9" s="64"/>
      <c r="AU9" s="81">
        <f t="shared" si="1"/>
        <v>0</v>
      </c>
    </row>
    <row r="10" ht="18.5" customHeight="1" spans="1:47">
      <c r="A10" s="58"/>
      <c r="B10" s="59"/>
      <c r="C10" s="60"/>
      <c r="D10" s="69"/>
      <c r="E10" s="60"/>
      <c r="F10" s="62"/>
      <c r="G10" s="61"/>
      <c r="H10" s="63"/>
      <c r="I10" s="63"/>
      <c r="J10" s="64"/>
      <c r="K10" s="65"/>
      <c r="L10" s="64"/>
      <c r="M10" s="66"/>
      <c r="N10" s="65"/>
      <c r="O10" s="65" t="e">
        <f t="shared" si="0"/>
        <v>#DIV/0!</v>
      </c>
      <c r="P10" s="67"/>
      <c r="Q10" s="68"/>
      <c r="R10" s="68"/>
      <c r="S10" s="69"/>
      <c r="T10" s="70"/>
      <c r="U10" s="70"/>
      <c r="V10" s="82"/>
      <c r="W10" s="72"/>
      <c r="X10" s="73"/>
      <c r="Y10" s="74"/>
      <c r="Z10" s="75"/>
      <c r="AB10" s="75"/>
      <c r="AC10" s="28"/>
      <c r="AD10" s="76"/>
      <c r="AE10" s="76"/>
      <c r="AF10" s="28"/>
      <c r="AG10" s="77"/>
      <c r="AH10" s="76"/>
      <c r="AI10" s="28"/>
      <c r="AJ10" s="78"/>
      <c r="AK10" s="78"/>
      <c r="AL10" s="2"/>
      <c r="AM10" s="79"/>
      <c r="AN10" s="79"/>
      <c r="AO10" s="79"/>
      <c r="AP10" s="80"/>
      <c r="AR10" s="28"/>
      <c r="AS10" s="29"/>
      <c r="AT10" s="83"/>
      <c r="AU10" s="81">
        <f t="shared" si="1"/>
        <v>0</v>
      </c>
    </row>
    <row r="11" ht="18.5" customHeight="1" spans="1:47">
      <c r="A11" s="58"/>
      <c r="B11" s="59"/>
      <c r="C11" s="60"/>
      <c r="D11" s="61"/>
      <c r="E11" s="60"/>
      <c r="F11" s="62"/>
      <c r="G11" s="61"/>
      <c r="H11" s="63"/>
      <c r="I11" s="63"/>
      <c r="J11" s="64"/>
      <c r="K11" s="65"/>
      <c r="L11" s="64"/>
      <c r="M11" s="66"/>
      <c r="N11" s="65"/>
      <c r="O11" s="65" t="e">
        <f t="shared" si="0"/>
        <v>#DIV/0!</v>
      </c>
      <c r="P11" s="67"/>
      <c r="Q11" s="68"/>
      <c r="R11" s="68"/>
      <c r="S11" s="69"/>
      <c r="T11" s="70"/>
      <c r="U11" s="70"/>
      <c r="V11" s="82"/>
      <c r="W11" s="72"/>
      <c r="X11" s="73"/>
      <c r="Y11" s="74"/>
      <c r="Z11" s="75"/>
      <c r="AB11" s="75"/>
      <c r="AC11" s="28"/>
      <c r="AD11" s="76"/>
      <c r="AE11" s="76"/>
      <c r="AF11" s="28"/>
      <c r="AG11" s="77"/>
      <c r="AH11" s="76"/>
      <c r="AI11" s="28"/>
      <c r="AJ11" s="78"/>
      <c r="AK11" s="78"/>
      <c r="AL11" s="2"/>
      <c r="AM11" s="79"/>
      <c r="AN11" s="79"/>
      <c r="AO11" s="79"/>
      <c r="AP11" s="80"/>
      <c r="AR11" s="28"/>
      <c r="AS11" s="29"/>
      <c r="AT11" s="64"/>
      <c r="AU11" s="81">
        <f t="shared" si="1"/>
        <v>0</v>
      </c>
    </row>
    <row r="12" ht="18.5" customHeight="1" spans="1:47">
      <c r="A12" s="58"/>
      <c r="B12" s="59"/>
      <c r="C12" s="60"/>
      <c r="D12" s="61"/>
      <c r="E12" s="60"/>
      <c r="F12" s="62"/>
      <c r="G12" s="61"/>
      <c r="H12" s="63"/>
      <c r="I12" s="63"/>
      <c r="J12" s="64"/>
      <c r="K12" s="65"/>
      <c r="L12" s="64"/>
      <c r="M12" s="66"/>
      <c r="N12" s="65"/>
      <c r="O12" s="65" t="e">
        <f t="shared" si="0"/>
        <v>#DIV/0!</v>
      </c>
      <c r="P12" s="67"/>
      <c r="Q12" s="68"/>
      <c r="R12" s="68"/>
      <c r="S12" s="69"/>
      <c r="T12" s="70"/>
      <c r="U12" s="70"/>
      <c r="V12" s="82"/>
      <c r="W12" s="72"/>
      <c r="X12" s="73"/>
      <c r="Y12" s="74"/>
      <c r="Z12" s="75"/>
      <c r="AB12" s="75"/>
      <c r="AC12" s="28"/>
      <c r="AD12" s="76"/>
      <c r="AE12" s="76"/>
      <c r="AF12" s="28"/>
      <c r="AG12" s="77"/>
      <c r="AH12" s="76"/>
      <c r="AI12" s="28"/>
      <c r="AJ12" s="78"/>
      <c r="AK12" s="78"/>
      <c r="AL12" s="2"/>
      <c r="AM12" s="79"/>
      <c r="AN12" s="79"/>
      <c r="AO12" s="79"/>
      <c r="AP12" s="80"/>
      <c r="AR12" s="28"/>
      <c r="AS12" s="29"/>
      <c r="AT12" s="64"/>
      <c r="AU12" s="81">
        <f t="shared" si="1"/>
        <v>0</v>
      </c>
    </row>
    <row r="13" ht="18.5" customHeight="1" spans="1:47">
      <c r="A13" s="58"/>
      <c r="B13" s="59"/>
      <c r="C13" s="60"/>
      <c r="D13" s="61"/>
      <c r="E13" s="60"/>
      <c r="F13" s="62"/>
      <c r="G13" s="61"/>
      <c r="H13" s="63"/>
      <c r="I13" s="63"/>
      <c r="J13" s="64"/>
      <c r="K13" s="65"/>
      <c r="L13" s="64"/>
      <c r="M13" s="66"/>
      <c r="N13" s="65"/>
      <c r="O13" s="65" t="e">
        <f t="shared" si="0"/>
        <v>#DIV/0!</v>
      </c>
      <c r="P13" s="67"/>
      <c r="Q13" s="68"/>
      <c r="R13" s="68"/>
      <c r="S13" s="69"/>
      <c r="T13" s="70"/>
      <c r="U13" s="70"/>
      <c r="V13" s="82"/>
      <c r="W13" s="72"/>
      <c r="X13" s="73"/>
      <c r="Y13" s="74"/>
      <c r="Z13" s="75"/>
      <c r="AB13" s="75"/>
      <c r="AC13" s="28"/>
      <c r="AD13" s="76"/>
      <c r="AE13" s="76"/>
      <c r="AF13" s="28"/>
      <c r="AG13" s="77"/>
      <c r="AH13" s="76"/>
      <c r="AI13" s="28"/>
      <c r="AJ13" s="78"/>
      <c r="AK13" s="78"/>
      <c r="AL13" s="2"/>
      <c r="AM13" s="79"/>
      <c r="AN13" s="79"/>
      <c r="AO13" s="79"/>
      <c r="AP13" s="80"/>
      <c r="AR13" s="28"/>
      <c r="AS13" s="29"/>
      <c r="AT13" s="64"/>
      <c r="AU13" s="81">
        <f t="shared" si="1"/>
        <v>0</v>
      </c>
    </row>
    <row r="14" ht="18.5" customHeight="1" spans="1:47">
      <c r="A14" s="58"/>
      <c r="B14" s="59"/>
      <c r="C14" s="60"/>
      <c r="D14" s="61"/>
      <c r="E14" s="60"/>
      <c r="F14" s="62"/>
      <c r="G14" s="61"/>
      <c r="H14" s="63"/>
      <c r="I14" s="63"/>
      <c r="J14" s="64"/>
      <c r="K14" s="65"/>
      <c r="L14" s="64"/>
      <c r="M14" s="66"/>
      <c r="N14" s="65"/>
      <c r="O14" s="65" t="e">
        <f t="shared" si="0"/>
        <v>#DIV/0!</v>
      </c>
      <c r="P14" s="67"/>
      <c r="Q14" s="68"/>
      <c r="R14" s="68"/>
      <c r="S14" s="69"/>
      <c r="T14" s="70"/>
      <c r="U14" s="70"/>
      <c r="V14" s="82"/>
      <c r="W14" s="72"/>
      <c r="X14" s="73"/>
      <c r="Y14" s="74"/>
      <c r="Z14" s="75"/>
      <c r="AB14" s="75"/>
      <c r="AC14" s="28"/>
      <c r="AD14" s="76"/>
      <c r="AE14" s="76"/>
      <c r="AF14" s="28"/>
      <c r="AG14" s="77"/>
      <c r="AH14" s="76"/>
      <c r="AI14" s="28"/>
      <c r="AJ14" s="78"/>
      <c r="AK14" s="78"/>
      <c r="AL14" s="2"/>
      <c r="AM14" s="79"/>
      <c r="AN14" s="79"/>
      <c r="AO14" s="79"/>
      <c r="AP14" s="80"/>
      <c r="AR14" s="28"/>
      <c r="AS14" s="29"/>
      <c r="AT14" s="64"/>
      <c r="AU14" s="81">
        <f t="shared" si="1"/>
        <v>0</v>
      </c>
    </row>
    <row r="15" ht="18.5" customHeight="1" spans="1:47">
      <c r="A15" s="58"/>
      <c r="B15" s="59"/>
      <c r="C15" s="60"/>
      <c r="D15" s="61"/>
      <c r="E15" s="60"/>
      <c r="F15" s="62"/>
      <c r="G15" s="61"/>
      <c r="H15" s="63"/>
      <c r="I15" s="63"/>
      <c r="J15" s="64"/>
      <c r="K15" s="65"/>
      <c r="L15" s="64"/>
      <c r="M15" s="66"/>
      <c r="N15" s="65"/>
      <c r="O15" s="65" t="e">
        <f t="shared" si="0"/>
        <v>#DIV/0!</v>
      </c>
      <c r="P15" s="67"/>
      <c r="Q15" s="68"/>
      <c r="R15" s="68"/>
      <c r="S15" s="69"/>
      <c r="T15" s="70"/>
      <c r="U15" s="70"/>
      <c r="V15" s="84"/>
      <c r="W15" s="72"/>
      <c r="X15" s="73"/>
      <c r="Y15" s="74"/>
      <c r="Z15" s="75"/>
      <c r="AB15" s="75"/>
      <c r="AC15" s="28"/>
      <c r="AD15" s="76"/>
      <c r="AE15" s="76"/>
      <c r="AF15" s="28"/>
      <c r="AG15" s="77"/>
      <c r="AH15" s="76"/>
      <c r="AI15" s="28"/>
      <c r="AJ15" s="78"/>
      <c r="AK15" s="78"/>
      <c r="AL15" s="2"/>
      <c r="AM15" s="79"/>
      <c r="AN15" s="79"/>
      <c r="AO15" s="79"/>
      <c r="AP15" s="80"/>
      <c r="AR15" s="28"/>
      <c r="AS15" s="29"/>
      <c r="AT15" s="64"/>
      <c r="AU15" s="81">
        <f t="shared" si="1"/>
        <v>0</v>
      </c>
    </row>
    <row r="16" ht="18.5" customHeight="1" spans="1:47">
      <c r="A16" s="58"/>
      <c r="B16" s="59"/>
      <c r="C16" s="60"/>
      <c r="D16" s="61"/>
      <c r="E16" s="60"/>
      <c r="F16" s="62"/>
      <c r="G16" s="61"/>
      <c r="H16" s="63"/>
      <c r="I16" s="63"/>
      <c r="J16" s="64"/>
      <c r="K16" s="65"/>
      <c r="L16" s="64"/>
      <c r="M16" s="66"/>
      <c r="N16" s="65"/>
      <c r="O16" s="65" t="e">
        <f t="shared" si="0"/>
        <v>#DIV/0!</v>
      </c>
      <c r="P16" s="67"/>
      <c r="Q16" s="68"/>
      <c r="R16" s="68"/>
      <c r="S16" s="69"/>
      <c r="T16" s="70"/>
      <c r="U16" s="70"/>
      <c r="V16" s="84"/>
      <c r="W16" s="72"/>
      <c r="X16" s="73"/>
      <c r="Y16" s="74"/>
      <c r="Z16" s="75"/>
      <c r="AB16" s="75"/>
      <c r="AC16" s="28"/>
      <c r="AD16" s="76"/>
      <c r="AE16" s="76"/>
      <c r="AF16" s="28"/>
      <c r="AG16" s="77"/>
      <c r="AH16" s="76"/>
      <c r="AI16" s="28"/>
      <c r="AJ16" s="78"/>
      <c r="AK16" s="78"/>
      <c r="AL16" s="2"/>
      <c r="AM16" s="79"/>
      <c r="AN16" s="79"/>
      <c r="AO16" s="79"/>
      <c r="AP16" s="80"/>
      <c r="AR16" s="28"/>
      <c r="AS16" s="29"/>
      <c r="AT16" s="64"/>
      <c r="AU16" s="81">
        <f t="shared" si="1"/>
        <v>0</v>
      </c>
    </row>
    <row r="17" ht="18.5" customHeight="1" spans="1:47">
      <c r="A17" s="58"/>
      <c r="B17" s="59"/>
      <c r="C17" s="60"/>
      <c r="D17" s="61"/>
      <c r="E17" s="60"/>
      <c r="F17" s="62"/>
      <c r="G17" s="61"/>
      <c r="H17" s="63"/>
      <c r="I17" s="63"/>
      <c r="J17" s="64"/>
      <c r="K17" s="65"/>
      <c r="L17" s="64"/>
      <c r="M17" s="66"/>
      <c r="N17" s="65"/>
      <c r="O17" s="65" t="e">
        <f t="shared" si="0"/>
        <v>#DIV/0!</v>
      </c>
      <c r="P17" s="67"/>
      <c r="Q17" s="68"/>
      <c r="R17" s="68"/>
      <c r="S17" s="69"/>
      <c r="T17" s="70"/>
      <c r="U17" s="70"/>
      <c r="V17" s="84"/>
      <c r="W17" s="72"/>
      <c r="X17" s="73"/>
      <c r="Y17" s="74"/>
      <c r="Z17" s="75"/>
      <c r="AB17" s="75"/>
      <c r="AC17" s="28"/>
      <c r="AD17" s="76"/>
      <c r="AE17" s="76"/>
      <c r="AF17" s="28"/>
      <c r="AG17" s="77"/>
      <c r="AH17" s="76"/>
      <c r="AI17" s="28"/>
      <c r="AJ17" s="78"/>
      <c r="AK17" s="78"/>
      <c r="AL17" s="2"/>
      <c r="AM17" s="79"/>
      <c r="AN17" s="79"/>
      <c r="AO17" s="79"/>
      <c r="AP17" s="80"/>
      <c r="AR17" s="28"/>
      <c r="AS17" s="29"/>
      <c r="AT17" s="64"/>
      <c r="AU17" s="81">
        <f t="shared" si="1"/>
        <v>0</v>
      </c>
    </row>
    <row r="18" ht="18.5" customHeight="1" spans="1:47">
      <c r="A18" s="58"/>
      <c r="B18" s="59"/>
      <c r="C18" s="60"/>
      <c r="D18" s="61"/>
      <c r="E18" s="60"/>
      <c r="F18" s="62"/>
      <c r="G18" s="61"/>
      <c r="H18" s="63"/>
      <c r="I18" s="63"/>
      <c r="J18" s="64"/>
      <c r="K18" s="65"/>
      <c r="L18" s="64"/>
      <c r="M18" s="66"/>
      <c r="N18" s="65"/>
      <c r="O18" s="65" t="e">
        <f t="shared" si="0"/>
        <v>#DIV/0!</v>
      </c>
      <c r="P18" s="67"/>
      <c r="Q18" s="68"/>
      <c r="R18" s="68"/>
      <c r="S18" s="69"/>
      <c r="T18" s="70"/>
      <c r="U18" s="70"/>
      <c r="V18" s="84"/>
      <c r="W18" s="72"/>
      <c r="X18" s="73"/>
      <c r="Y18" s="74"/>
      <c r="Z18" s="75"/>
      <c r="AB18" s="75"/>
      <c r="AC18" s="28"/>
      <c r="AD18" s="76"/>
      <c r="AE18" s="76"/>
      <c r="AF18" s="28"/>
      <c r="AG18" s="77"/>
      <c r="AH18" s="76"/>
      <c r="AI18" s="28"/>
      <c r="AJ18" s="78"/>
      <c r="AK18" s="78"/>
      <c r="AL18" s="2"/>
      <c r="AM18" s="79"/>
      <c r="AN18" s="79"/>
      <c r="AO18" s="79"/>
      <c r="AP18" s="80"/>
      <c r="AR18" s="28"/>
      <c r="AS18" s="29"/>
      <c r="AT18" s="64"/>
      <c r="AU18" s="81">
        <f t="shared" si="1"/>
        <v>0</v>
      </c>
    </row>
    <row r="19" ht="18.5" customHeight="1" spans="1:47">
      <c r="A19" s="58"/>
      <c r="B19" s="59"/>
      <c r="C19" s="60"/>
      <c r="D19" s="61"/>
      <c r="E19" s="60"/>
      <c r="F19" s="62"/>
      <c r="G19" s="61"/>
      <c r="H19" s="63"/>
      <c r="I19" s="63"/>
      <c r="J19" s="64"/>
      <c r="K19" s="65"/>
      <c r="L19" s="64"/>
      <c r="M19" s="66"/>
      <c r="N19" s="65"/>
      <c r="O19" s="65" t="e">
        <f t="shared" si="0"/>
        <v>#DIV/0!</v>
      </c>
      <c r="P19" s="67"/>
      <c r="Q19" s="68"/>
      <c r="R19" s="68"/>
      <c r="S19" s="69"/>
      <c r="T19" s="70"/>
      <c r="U19" s="70"/>
      <c r="V19" s="84"/>
      <c r="W19" s="72"/>
      <c r="X19" s="73"/>
      <c r="Y19" s="74"/>
      <c r="Z19" s="75"/>
      <c r="AB19" s="75"/>
      <c r="AC19" s="28"/>
      <c r="AD19" s="76"/>
      <c r="AE19" s="76"/>
      <c r="AF19" s="28"/>
      <c r="AG19" s="77"/>
      <c r="AH19" s="76"/>
      <c r="AI19" s="28"/>
      <c r="AJ19" s="78"/>
      <c r="AK19" s="78"/>
      <c r="AL19" s="2"/>
      <c r="AM19" s="79"/>
      <c r="AN19" s="79"/>
      <c r="AO19" s="79"/>
      <c r="AP19" s="80"/>
      <c r="AR19" s="28"/>
      <c r="AS19" s="29"/>
      <c r="AT19" s="64"/>
      <c r="AU19" s="81">
        <f t="shared" si="1"/>
        <v>0</v>
      </c>
    </row>
    <row r="20" ht="18.5" customHeight="1" spans="1:47">
      <c r="A20" s="58"/>
      <c r="B20" s="59"/>
      <c r="C20" s="60"/>
      <c r="D20" s="61"/>
      <c r="E20" s="60"/>
      <c r="F20" s="62"/>
      <c r="G20" s="61"/>
      <c r="H20" s="63"/>
      <c r="I20" s="63"/>
      <c r="J20" s="64"/>
      <c r="K20" s="65"/>
      <c r="L20" s="64"/>
      <c r="M20" s="66"/>
      <c r="N20" s="65"/>
      <c r="O20" s="65" t="e">
        <f t="shared" si="0"/>
        <v>#DIV/0!</v>
      </c>
      <c r="P20" s="67"/>
      <c r="Q20" s="68"/>
      <c r="R20" s="68"/>
      <c r="S20" s="69"/>
      <c r="T20" s="70"/>
      <c r="U20" s="70"/>
      <c r="V20" s="84"/>
      <c r="W20" s="72"/>
      <c r="X20" s="73"/>
      <c r="Y20" s="74"/>
      <c r="Z20" s="75"/>
      <c r="AB20" s="75"/>
      <c r="AC20" s="28"/>
      <c r="AD20" s="76"/>
      <c r="AE20" s="76"/>
      <c r="AF20" s="28"/>
      <c r="AG20" s="77"/>
      <c r="AH20" s="76"/>
      <c r="AI20" s="28"/>
      <c r="AJ20" s="78"/>
      <c r="AK20" s="78"/>
      <c r="AL20" s="2"/>
      <c r="AM20" s="79"/>
      <c r="AN20" s="79"/>
      <c r="AO20" s="79"/>
      <c r="AP20" s="80"/>
      <c r="AR20" s="28"/>
      <c r="AS20" s="29"/>
      <c r="AT20" s="64"/>
      <c r="AU20" s="81">
        <f t="shared" si="1"/>
        <v>0</v>
      </c>
    </row>
    <row r="21" ht="18.5" customHeight="1" spans="1:47">
      <c r="A21" s="58"/>
      <c r="B21" s="59"/>
      <c r="C21" s="60"/>
      <c r="D21" s="61"/>
      <c r="E21" s="60"/>
      <c r="F21" s="62"/>
      <c r="G21" s="61"/>
      <c r="H21" s="63"/>
      <c r="I21" s="63"/>
      <c r="J21" s="64"/>
      <c r="K21" s="65"/>
      <c r="L21" s="64"/>
      <c r="M21" s="66"/>
      <c r="N21" s="65"/>
      <c r="O21" s="65" t="e">
        <f t="shared" si="0"/>
        <v>#DIV/0!</v>
      </c>
      <c r="P21" s="67"/>
      <c r="Q21" s="68"/>
      <c r="R21" s="68"/>
      <c r="S21" s="69"/>
      <c r="T21" s="70"/>
      <c r="U21" s="70"/>
      <c r="V21" s="84"/>
      <c r="W21" s="72"/>
      <c r="X21" s="73"/>
      <c r="Y21" s="74"/>
      <c r="Z21" s="75"/>
      <c r="AB21" s="75"/>
      <c r="AC21" s="28"/>
      <c r="AD21" s="76"/>
      <c r="AE21" s="76"/>
      <c r="AF21" s="28"/>
      <c r="AG21" s="77"/>
      <c r="AH21" s="76"/>
      <c r="AI21" s="28"/>
      <c r="AJ21" s="78"/>
      <c r="AK21" s="78"/>
      <c r="AL21" s="2"/>
      <c r="AM21" s="79"/>
      <c r="AN21" s="79"/>
      <c r="AO21" s="79"/>
      <c r="AP21" s="80"/>
      <c r="AR21" s="28"/>
      <c r="AS21" s="29"/>
      <c r="AT21" s="64"/>
      <c r="AU21" s="81">
        <f t="shared" si="1"/>
        <v>0</v>
      </c>
    </row>
    <row r="22" ht="18.5" customHeight="1" spans="1:47">
      <c r="A22" s="58"/>
      <c r="B22" s="59"/>
      <c r="C22" s="60"/>
      <c r="D22" s="61"/>
      <c r="E22" s="60"/>
      <c r="F22" s="62"/>
      <c r="G22" s="61"/>
      <c r="H22" s="63"/>
      <c r="I22" s="63"/>
      <c r="J22" s="64"/>
      <c r="K22" s="65"/>
      <c r="L22" s="64"/>
      <c r="M22" s="66"/>
      <c r="N22" s="65"/>
      <c r="O22" s="65" t="e">
        <f t="shared" si="0"/>
        <v>#DIV/0!</v>
      </c>
      <c r="P22" s="67"/>
      <c r="Q22" s="68"/>
      <c r="R22" s="68"/>
      <c r="S22" s="69"/>
      <c r="T22" s="70"/>
      <c r="U22" s="70"/>
      <c r="V22" s="84"/>
      <c r="W22" s="72"/>
      <c r="X22" s="73"/>
      <c r="Y22" s="74"/>
      <c r="Z22" s="75"/>
      <c r="AB22" s="75"/>
      <c r="AC22" s="28"/>
      <c r="AD22" s="76"/>
      <c r="AE22" s="76"/>
      <c r="AF22" s="28"/>
      <c r="AG22" s="77"/>
      <c r="AH22" s="76"/>
      <c r="AI22" s="28"/>
      <c r="AJ22" s="78"/>
      <c r="AK22" s="78"/>
      <c r="AL22" s="2"/>
      <c r="AM22" s="79"/>
      <c r="AN22" s="79"/>
      <c r="AO22" s="79"/>
      <c r="AP22" s="80"/>
      <c r="AR22" s="28"/>
      <c r="AS22" s="29"/>
      <c r="AT22" s="64"/>
      <c r="AU22" s="81">
        <f t="shared" si="1"/>
        <v>0</v>
      </c>
    </row>
    <row r="23" ht="18.5" customHeight="1" spans="1:47">
      <c r="A23" s="58"/>
      <c r="B23" s="59"/>
      <c r="C23" s="60"/>
      <c r="D23" s="61"/>
      <c r="E23" s="60"/>
      <c r="F23" s="62"/>
      <c r="G23" s="61"/>
      <c r="H23" s="63"/>
      <c r="I23" s="63"/>
      <c r="J23" s="64"/>
      <c r="K23" s="65"/>
      <c r="L23" s="64"/>
      <c r="M23" s="66"/>
      <c r="N23" s="65"/>
      <c r="O23" s="65" t="e">
        <f t="shared" si="0"/>
        <v>#DIV/0!</v>
      </c>
      <c r="P23" s="67"/>
      <c r="Q23" s="68"/>
      <c r="R23" s="68"/>
      <c r="S23" s="69"/>
      <c r="T23" s="70"/>
      <c r="U23" s="70"/>
      <c r="V23" s="84"/>
      <c r="W23" s="72"/>
      <c r="X23" s="73"/>
      <c r="Y23" s="74"/>
      <c r="Z23" s="75"/>
      <c r="AB23" s="75"/>
      <c r="AC23" s="28"/>
      <c r="AD23" s="76"/>
      <c r="AE23" s="76"/>
      <c r="AF23" s="28"/>
      <c r="AG23" s="77"/>
      <c r="AH23" s="76"/>
      <c r="AI23" s="28"/>
      <c r="AJ23" s="78"/>
      <c r="AK23" s="78"/>
      <c r="AL23" s="2"/>
      <c r="AM23" s="79"/>
      <c r="AN23" s="79"/>
      <c r="AO23" s="79"/>
      <c r="AP23" s="80"/>
      <c r="AR23" s="28"/>
      <c r="AS23" s="29"/>
      <c r="AT23" s="64"/>
      <c r="AU23" s="81">
        <f t="shared" si="1"/>
        <v>0</v>
      </c>
    </row>
    <row r="24" ht="18.5" customHeight="1" spans="1:47">
      <c r="A24" s="58"/>
      <c r="B24" s="59"/>
      <c r="C24" s="60"/>
      <c r="D24" s="61"/>
      <c r="E24" s="60"/>
      <c r="F24" s="62"/>
      <c r="G24" s="61"/>
      <c r="H24" s="63"/>
      <c r="I24" s="63"/>
      <c r="J24" s="64"/>
      <c r="K24" s="65"/>
      <c r="L24" s="64"/>
      <c r="M24" s="66"/>
      <c r="N24" s="65"/>
      <c r="O24" s="65" t="e">
        <f t="shared" si="0"/>
        <v>#DIV/0!</v>
      </c>
      <c r="P24" s="67"/>
      <c r="Q24" s="68"/>
      <c r="R24" s="68"/>
      <c r="S24" s="69"/>
      <c r="T24" s="70"/>
      <c r="U24" s="70"/>
      <c r="V24" s="82"/>
      <c r="W24" s="72"/>
      <c r="X24" s="73"/>
      <c r="Y24" s="74"/>
      <c r="Z24" s="75"/>
      <c r="AB24" s="75"/>
      <c r="AC24" s="28"/>
      <c r="AD24" s="76"/>
      <c r="AE24" s="76"/>
      <c r="AF24" s="28"/>
      <c r="AG24" s="77"/>
      <c r="AH24" s="76"/>
      <c r="AI24" s="28"/>
      <c r="AJ24" s="78"/>
      <c r="AK24" s="78"/>
      <c r="AL24" s="2"/>
      <c r="AM24" s="79"/>
      <c r="AN24" s="79"/>
      <c r="AO24" s="79"/>
      <c r="AP24" s="80"/>
      <c r="AR24" s="28"/>
      <c r="AS24" s="29"/>
      <c r="AT24" s="64"/>
      <c r="AU24" s="81">
        <f t="shared" si="1"/>
        <v>0</v>
      </c>
    </row>
    <row r="25" ht="18.5" customHeight="1" spans="1:47">
      <c r="A25" s="58"/>
      <c r="B25" s="59"/>
      <c r="C25" s="60"/>
      <c r="D25" s="61"/>
      <c r="E25" s="60"/>
      <c r="F25" s="62"/>
      <c r="G25" s="61"/>
      <c r="H25" s="63"/>
      <c r="I25" s="63"/>
      <c r="J25" s="64"/>
      <c r="K25" s="65"/>
      <c r="L25" s="64"/>
      <c r="M25" s="66"/>
      <c r="N25" s="65"/>
      <c r="O25" s="65" t="e">
        <f t="shared" si="0"/>
        <v>#DIV/0!</v>
      </c>
      <c r="P25" s="67"/>
      <c r="Q25" s="68"/>
      <c r="R25" s="68"/>
      <c r="S25" s="69"/>
      <c r="T25" s="70"/>
      <c r="U25" s="70"/>
      <c r="V25" s="82"/>
      <c r="W25" s="72"/>
      <c r="X25" s="73"/>
      <c r="Y25" s="74"/>
      <c r="Z25" s="75"/>
      <c r="AB25" s="75"/>
      <c r="AC25" s="28"/>
      <c r="AD25" s="76"/>
      <c r="AE25" s="76"/>
      <c r="AF25" s="28"/>
      <c r="AG25" s="77"/>
      <c r="AH25" s="76"/>
      <c r="AI25" s="28"/>
      <c r="AJ25" s="78"/>
      <c r="AK25" s="78"/>
      <c r="AL25" s="2"/>
      <c r="AM25" s="79"/>
      <c r="AN25" s="79"/>
      <c r="AO25" s="79"/>
      <c r="AP25" s="80"/>
      <c r="AR25" s="28"/>
      <c r="AS25" s="29"/>
      <c r="AT25" s="64"/>
      <c r="AU25" s="81">
        <f t="shared" si="1"/>
        <v>0</v>
      </c>
    </row>
    <row r="26" ht="18.5" customHeight="1" spans="1:47">
      <c r="A26" s="58"/>
      <c r="B26" s="59"/>
      <c r="C26" s="60"/>
      <c r="D26" s="61"/>
      <c r="E26" s="60"/>
      <c r="F26" s="62"/>
      <c r="G26" s="61"/>
      <c r="H26" s="63"/>
      <c r="I26" s="63"/>
      <c r="J26" s="64"/>
      <c r="K26" s="65"/>
      <c r="L26" s="64"/>
      <c r="M26" s="66"/>
      <c r="N26" s="65"/>
      <c r="O26" s="65" t="e">
        <f t="shared" si="0"/>
        <v>#DIV/0!</v>
      </c>
      <c r="P26" s="67"/>
      <c r="Q26" s="68"/>
      <c r="R26" s="68"/>
      <c r="S26" s="69"/>
      <c r="T26" s="70"/>
      <c r="U26" s="70"/>
      <c r="V26" s="82"/>
      <c r="W26" s="72"/>
      <c r="X26" s="73"/>
      <c r="Y26" s="74"/>
      <c r="Z26" s="75"/>
      <c r="AB26" s="75"/>
      <c r="AC26" s="28"/>
      <c r="AD26" s="76"/>
      <c r="AE26" s="76"/>
      <c r="AF26" s="28"/>
      <c r="AG26" s="77"/>
      <c r="AH26" s="76"/>
      <c r="AI26" s="28"/>
      <c r="AJ26" s="78"/>
      <c r="AK26" s="78"/>
      <c r="AL26" s="2"/>
      <c r="AM26" s="79"/>
      <c r="AN26" s="79"/>
      <c r="AO26" s="79"/>
      <c r="AP26" s="80"/>
      <c r="AR26" s="28"/>
      <c r="AS26" s="29"/>
      <c r="AT26" s="64"/>
      <c r="AU26" s="81">
        <f t="shared" si="1"/>
        <v>0</v>
      </c>
    </row>
    <row r="27" ht="18.5" customHeight="1" spans="1:47">
      <c r="A27" s="58"/>
      <c r="B27" s="59"/>
      <c r="C27" s="60"/>
      <c r="D27" s="61"/>
      <c r="E27" s="60"/>
      <c r="F27" s="62"/>
      <c r="G27" s="61"/>
      <c r="H27" s="63"/>
      <c r="I27" s="63"/>
      <c r="J27" s="64"/>
      <c r="K27" s="65"/>
      <c r="L27" s="64"/>
      <c r="M27" s="66"/>
      <c r="N27" s="65"/>
      <c r="O27" s="65" t="e">
        <f t="shared" si="0"/>
        <v>#DIV/0!</v>
      </c>
      <c r="P27" s="67"/>
      <c r="Q27" s="68"/>
      <c r="R27" s="68"/>
      <c r="S27" s="69"/>
      <c r="T27" s="70"/>
      <c r="U27" s="70"/>
      <c r="V27" s="85"/>
      <c r="W27" s="72"/>
      <c r="X27" s="73"/>
      <c r="Y27" s="74"/>
      <c r="Z27" s="75"/>
      <c r="AB27" s="75"/>
      <c r="AC27" s="28"/>
      <c r="AD27" s="76"/>
      <c r="AE27" s="76"/>
      <c r="AF27" s="28"/>
      <c r="AG27" s="77"/>
      <c r="AH27" s="76"/>
      <c r="AI27" s="28"/>
      <c r="AJ27" s="78"/>
      <c r="AK27" s="78"/>
      <c r="AL27" s="2"/>
      <c r="AM27" s="79"/>
      <c r="AN27" s="79"/>
      <c r="AO27" s="79"/>
      <c r="AP27" s="80"/>
      <c r="AR27" s="28"/>
      <c r="AS27" s="29"/>
      <c r="AT27" s="64"/>
      <c r="AU27" s="81">
        <f t="shared" si="1"/>
        <v>0</v>
      </c>
    </row>
    <row r="28" ht="18.5" customHeight="1" spans="1:47">
      <c r="A28" s="58"/>
      <c r="B28" s="59"/>
      <c r="C28" s="60"/>
      <c r="D28" s="61"/>
      <c r="E28" s="60"/>
      <c r="F28" s="62"/>
      <c r="G28" s="61"/>
      <c r="H28" s="63"/>
      <c r="I28" s="63"/>
      <c r="J28" s="64"/>
      <c r="K28" s="65"/>
      <c r="L28" s="64"/>
      <c r="M28" s="66"/>
      <c r="N28" s="65"/>
      <c r="O28" s="65" t="e">
        <f t="shared" si="0"/>
        <v>#DIV/0!</v>
      </c>
      <c r="P28" s="67"/>
      <c r="Q28" s="68"/>
      <c r="R28" s="68"/>
      <c r="S28" s="69"/>
      <c r="T28" s="70"/>
      <c r="U28" s="70"/>
      <c r="V28" s="85"/>
      <c r="W28" s="72"/>
      <c r="X28" s="73"/>
      <c r="Y28" s="74"/>
      <c r="Z28" s="75"/>
      <c r="AB28" s="75"/>
      <c r="AC28" s="28"/>
      <c r="AD28" s="76"/>
      <c r="AE28" s="76"/>
      <c r="AF28" s="28"/>
      <c r="AG28" s="77"/>
      <c r="AH28" s="76"/>
      <c r="AI28" s="28"/>
      <c r="AJ28" s="78"/>
      <c r="AK28" s="78"/>
      <c r="AL28" s="2"/>
      <c r="AM28" s="79"/>
      <c r="AN28" s="79"/>
      <c r="AO28" s="79"/>
      <c r="AP28" s="80"/>
      <c r="AR28" s="28"/>
      <c r="AS28" s="29"/>
      <c r="AT28" s="83"/>
      <c r="AU28" s="81"/>
    </row>
    <row r="29" ht="18.5" customHeight="1" spans="1:47">
      <c r="A29" s="58"/>
      <c r="B29" s="59"/>
      <c r="C29" s="60"/>
      <c r="D29" s="61"/>
      <c r="E29" s="60"/>
      <c r="F29" s="62"/>
      <c r="G29" s="61"/>
      <c r="H29" s="63"/>
      <c r="I29" s="63"/>
      <c r="J29" s="64"/>
      <c r="K29" s="65"/>
      <c r="L29" s="64"/>
      <c r="M29" s="66"/>
      <c r="N29" s="65"/>
      <c r="O29" s="65" t="e">
        <f t="shared" si="0"/>
        <v>#DIV/0!</v>
      </c>
      <c r="P29" s="67"/>
      <c r="Q29" s="68"/>
      <c r="R29" s="68"/>
      <c r="S29" s="69"/>
      <c r="T29" s="70"/>
      <c r="U29" s="70"/>
      <c r="V29" s="85"/>
      <c r="W29" s="72"/>
      <c r="X29" s="73"/>
      <c r="Y29" s="74"/>
      <c r="Z29" s="75"/>
      <c r="AB29" s="75"/>
      <c r="AC29" s="28"/>
      <c r="AD29" s="76"/>
      <c r="AE29" s="76"/>
      <c r="AF29" s="28"/>
      <c r="AG29" s="77"/>
      <c r="AH29" s="76"/>
      <c r="AI29" s="28"/>
      <c r="AJ29" s="78"/>
      <c r="AK29" s="78"/>
      <c r="AL29" s="2"/>
      <c r="AM29" s="79"/>
      <c r="AN29" s="79"/>
      <c r="AO29" s="79"/>
      <c r="AP29" s="80"/>
      <c r="AR29" s="28"/>
      <c r="AS29" s="29"/>
      <c r="AT29" s="83"/>
      <c r="AU29" s="81"/>
    </row>
    <row r="30" ht="18.5" customHeight="1" spans="1:47">
      <c r="A30" s="58"/>
      <c r="B30" s="59"/>
      <c r="C30" s="60"/>
      <c r="D30" s="61"/>
      <c r="E30" s="60"/>
      <c r="F30" s="62"/>
      <c r="G30" s="61"/>
      <c r="H30" s="63"/>
      <c r="I30" s="63"/>
      <c r="J30" s="64"/>
      <c r="K30" s="65"/>
      <c r="L30" s="64"/>
      <c r="M30" s="66"/>
      <c r="N30" s="65"/>
      <c r="O30" s="65" t="e">
        <f t="shared" si="0"/>
        <v>#DIV/0!</v>
      </c>
      <c r="P30" s="67"/>
      <c r="Q30" s="68"/>
      <c r="R30" s="68"/>
      <c r="S30" s="69"/>
      <c r="T30" s="70"/>
      <c r="U30" s="70"/>
      <c r="V30" s="85"/>
      <c r="W30" s="72"/>
      <c r="X30" s="73"/>
      <c r="Y30" s="74"/>
      <c r="Z30" s="75"/>
      <c r="AB30" s="75"/>
      <c r="AC30" s="28"/>
      <c r="AD30" s="76"/>
      <c r="AE30" s="76"/>
      <c r="AF30" s="28"/>
      <c r="AG30" s="77"/>
      <c r="AH30" s="76"/>
      <c r="AI30" s="28"/>
      <c r="AJ30" s="78"/>
      <c r="AK30" s="78"/>
      <c r="AL30" s="2"/>
      <c r="AM30" s="79"/>
      <c r="AN30" s="79"/>
      <c r="AO30" s="79"/>
      <c r="AP30" s="80"/>
      <c r="AR30" s="28"/>
      <c r="AS30" s="29"/>
      <c r="AT30" s="83"/>
      <c r="AU30" s="81"/>
    </row>
    <row r="31" ht="18.5" customHeight="1" spans="1:47">
      <c r="A31" s="58"/>
      <c r="B31" s="59"/>
      <c r="C31" s="60"/>
      <c r="D31" s="62"/>
      <c r="E31" s="60"/>
      <c r="F31" s="62"/>
      <c r="G31" s="61"/>
      <c r="H31" s="63"/>
      <c r="I31" s="63"/>
      <c r="J31" s="64"/>
      <c r="K31" s="65"/>
      <c r="L31" s="64"/>
      <c r="M31" s="66"/>
      <c r="N31" s="65"/>
      <c r="O31" s="65" t="e">
        <f t="shared" si="0"/>
        <v>#DIV/0!</v>
      </c>
      <c r="P31" s="67"/>
      <c r="Q31" s="68"/>
      <c r="R31" s="68"/>
      <c r="S31" s="69"/>
      <c r="T31" s="70"/>
      <c r="U31" s="70"/>
      <c r="V31" s="85"/>
      <c r="W31" s="72"/>
      <c r="X31" s="73"/>
      <c r="Y31" s="74"/>
      <c r="Z31" s="75"/>
      <c r="AB31" s="75"/>
      <c r="AC31" s="28"/>
      <c r="AD31" s="76"/>
      <c r="AE31" s="76"/>
      <c r="AF31" s="28"/>
      <c r="AG31" s="77"/>
      <c r="AH31" s="76"/>
      <c r="AI31" s="28"/>
      <c r="AJ31" s="78"/>
      <c r="AK31" s="78"/>
      <c r="AL31" s="2"/>
      <c r="AM31" s="79"/>
      <c r="AN31" s="79"/>
      <c r="AO31" s="79"/>
      <c r="AP31" s="80"/>
      <c r="AR31" s="28"/>
      <c r="AS31" s="29"/>
      <c r="AT31" s="83"/>
      <c r="AU31" s="81"/>
    </row>
    <row r="32" ht="18.5" customHeight="1" spans="1:47">
      <c r="A32" s="58"/>
      <c r="B32" s="59"/>
      <c r="C32" s="60"/>
      <c r="D32" s="61"/>
      <c r="E32" s="60"/>
      <c r="F32" s="62"/>
      <c r="G32" s="61"/>
      <c r="H32" s="63"/>
      <c r="I32" s="63"/>
      <c r="J32" s="64"/>
      <c r="K32" s="65"/>
      <c r="L32" s="64"/>
      <c r="M32" s="66"/>
      <c r="N32" s="65"/>
      <c r="O32" s="65" t="e">
        <f t="shared" si="0"/>
        <v>#DIV/0!</v>
      </c>
      <c r="P32" s="67"/>
      <c r="Q32" s="68"/>
      <c r="R32" s="68"/>
      <c r="S32" s="69"/>
      <c r="T32" s="70"/>
      <c r="U32" s="70"/>
      <c r="V32" s="85"/>
      <c r="W32" s="72"/>
      <c r="X32" s="73"/>
      <c r="Y32" s="74"/>
      <c r="Z32" s="75"/>
      <c r="AB32" s="75"/>
      <c r="AC32" s="28"/>
      <c r="AD32" s="76"/>
      <c r="AE32" s="76"/>
      <c r="AF32" s="28"/>
      <c r="AG32" s="77"/>
      <c r="AH32" s="76"/>
      <c r="AI32" s="28"/>
      <c r="AJ32" s="78"/>
      <c r="AK32" s="78"/>
      <c r="AL32" s="2"/>
      <c r="AM32" s="79"/>
      <c r="AN32" s="79"/>
      <c r="AO32" s="79"/>
      <c r="AP32" s="80"/>
      <c r="AR32" s="28"/>
      <c r="AS32" s="29"/>
      <c r="AT32" s="83"/>
      <c r="AU32" s="81"/>
    </row>
    <row r="33" ht="18.5" customHeight="1" spans="1:47">
      <c r="A33" s="58"/>
      <c r="B33" s="59"/>
      <c r="C33" s="60"/>
      <c r="D33" s="61"/>
      <c r="E33" s="60"/>
      <c r="F33" s="62"/>
      <c r="G33" s="61"/>
      <c r="H33" s="63"/>
      <c r="I33" s="63"/>
      <c r="J33" s="64"/>
      <c r="K33" s="65"/>
      <c r="L33" s="64"/>
      <c r="M33" s="66"/>
      <c r="N33" s="65"/>
      <c r="O33" s="65" t="e">
        <f t="shared" si="0"/>
        <v>#DIV/0!</v>
      </c>
      <c r="P33" s="67"/>
      <c r="Q33" s="68"/>
      <c r="R33" s="68"/>
      <c r="S33" s="69"/>
      <c r="T33" s="70"/>
      <c r="U33" s="70"/>
      <c r="V33" s="85"/>
      <c r="W33" s="72"/>
      <c r="X33" s="73"/>
      <c r="Y33" s="74"/>
      <c r="Z33" s="75"/>
      <c r="AB33" s="75"/>
      <c r="AC33" s="28"/>
      <c r="AD33" s="76"/>
      <c r="AE33" s="76"/>
      <c r="AF33" s="28"/>
      <c r="AG33" s="77"/>
      <c r="AH33" s="76"/>
      <c r="AI33" s="28"/>
      <c r="AJ33" s="78"/>
      <c r="AK33" s="78"/>
      <c r="AL33" s="2"/>
      <c r="AM33" s="79"/>
      <c r="AN33" s="79"/>
      <c r="AO33" s="79"/>
      <c r="AP33" s="80"/>
      <c r="AR33" s="28"/>
      <c r="AS33" s="29"/>
      <c r="AT33" s="83"/>
      <c r="AU33" s="81"/>
    </row>
    <row r="34" ht="18.5" customHeight="1" spans="1:47">
      <c r="A34" s="58"/>
      <c r="B34" s="59"/>
      <c r="C34" s="60"/>
      <c r="D34" s="61"/>
      <c r="E34" s="60"/>
      <c r="F34" s="62"/>
      <c r="G34" s="61"/>
      <c r="H34" s="63"/>
      <c r="I34" s="63"/>
      <c r="J34" s="64"/>
      <c r="K34" s="65"/>
      <c r="L34" s="64"/>
      <c r="M34" s="66"/>
      <c r="N34" s="65"/>
      <c r="O34" s="65" t="e">
        <f t="shared" si="0"/>
        <v>#DIV/0!</v>
      </c>
      <c r="P34" s="86"/>
      <c r="Q34" s="68"/>
      <c r="R34" s="68"/>
      <c r="S34" s="69"/>
      <c r="T34" s="70"/>
      <c r="U34" s="70"/>
      <c r="V34" s="85"/>
      <c r="W34" s="72"/>
      <c r="X34" s="73"/>
      <c r="Y34" s="74"/>
      <c r="Z34" s="75"/>
      <c r="AB34" s="75"/>
      <c r="AC34" s="28"/>
      <c r="AD34" s="76"/>
      <c r="AE34" s="76"/>
      <c r="AF34" s="28"/>
      <c r="AG34" s="77"/>
      <c r="AH34" s="76"/>
      <c r="AI34" s="28"/>
      <c r="AJ34" s="78"/>
      <c r="AK34" s="78"/>
      <c r="AL34" s="2"/>
      <c r="AM34" s="79"/>
      <c r="AN34" s="79"/>
      <c r="AO34" s="79"/>
      <c r="AP34" s="80"/>
      <c r="AR34" s="28"/>
      <c r="AS34" s="29"/>
      <c r="AT34" s="83"/>
      <c r="AU34" s="81"/>
    </row>
    <row r="35" ht="18.5" customHeight="1" spans="1:47">
      <c r="A35" s="58"/>
      <c r="B35" s="59"/>
      <c r="C35" s="60"/>
      <c r="D35" s="61"/>
      <c r="E35" s="60"/>
      <c r="F35" s="62"/>
      <c r="G35" s="61"/>
      <c r="H35" s="63"/>
      <c r="I35" s="63"/>
      <c r="J35" s="64"/>
      <c r="K35" s="65"/>
      <c r="L35" s="64"/>
      <c r="M35" s="66"/>
      <c r="N35" s="65"/>
      <c r="O35" s="65" t="e">
        <f t="shared" si="0"/>
        <v>#DIV/0!</v>
      </c>
      <c r="P35" s="86"/>
      <c r="Q35" s="68"/>
      <c r="R35" s="68"/>
      <c r="S35" s="69"/>
      <c r="T35" s="70"/>
      <c r="U35" s="70"/>
      <c r="V35" s="85"/>
      <c r="W35" s="72"/>
      <c r="X35" s="73"/>
      <c r="Y35" s="74"/>
      <c r="Z35" s="75"/>
      <c r="AB35" s="75"/>
      <c r="AC35" s="28"/>
      <c r="AD35" s="76"/>
      <c r="AE35" s="76"/>
      <c r="AF35" s="28"/>
      <c r="AG35" s="77"/>
      <c r="AH35" s="76"/>
      <c r="AI35" s="28"/>
      <c r="AJ35" s="78"/>
      <c r="AK35" s="78"/>
      <c r="AL35" s="2"/>
      <c r="AM35" s="79"/>
      <c r="AN35" s="79"/>
      <c r="AO35" s="79"/>
      <c r="AP35" s="80"/>
      <c r="AR35" s="28"/>
      <c r="AS35" s="29"/>
      <c r="AT35" s="83"/>
      <c r="AU35" s="81"/>
    </row>
    <row r="36" ht="18.5" customHeight="1" spans="1:47">
      <c r="A36" s="58"/>
      <c r="B36" s="59"/>
      <c r="C36" s="60"/>
      <c r="D36" s="61"/>
      <c r="E36" s="60"/>
      <c r="F36" s="62"/>
      <c r="G36" s="61"/>
      <c r="H36" s="63"/>
      <c r="I36" s="63"/>
      <c r="J36" s="64"/>
      <c r="K36" s="65"/>
      <c r="L36" s="64"/>
      <c r="M36" s="66"/>
      <c r="N36" s="65"/>
      <c r="O36" s="65" t="e">
        <f t="shared" si="0"/>
        <v>#DIV/0!</v>
      </c>
      <c r="P36" s="86"/>
      <c r="Q36" s="68"/>
      <c r="R36" s="68"/>
      <c r="S36" s="69"/>
      <c r="T36" s="70"/>
      <c r="U36" s="70"/>
      <c r="V36" s="85"/>
      <c r="W36" s="72"/>
      <c r="X36" s="73"/>
      <c r="Y36" s="74"/>
      <c r="Z36" s="75"/>
      <c r="AB36" s="75"/>
      <c r="AC36" s="28"/>
      <c r="AD36" s="76"/>
      <c r="AE36" s="76"/>
      <c r="AF36" s="28"/>
      <c r="AG36" s="77"/>
      <c r="AH36" s="76"/>
      <c r="AI36" s="28"/>
      <c r="AJ36" s="78"/>
      <c r="AK36" s="78"/>
      <c r="AL36" s="2"/>
      <c r="AM36" s="79"/>
      <c r="AN36" s="79"/>
      <c r="AO36" s="79"/>
      <c r="AP36" s="80"/>
      <c r="AR36" s="28"/>
      <c r="AS36" s="29"/>
      <c r="AT36" s="83"/>
      <c r="AU36" s="81"/>
    </row>
    <row r="37" ht="18.5" customHeight="1" spans="1:47">
      <c r="A37" s="58"/>
      <c r="B37" s="59"/>
      <c r="C37" s="60"/>
      <c r="D37" s="61"/>
      <c r="E37" s="60"/>
      <c r="F37" s="62"/>
      <c r="G37" s="61"/>
      <c r="H37" s="63"/>
      <c r="I37" s="63"/>
      <c r="J37" s="64"/>
      <c r="K37" s="65"/>
      <c r="L37" s="64"/>
      <c r="M37" s="66"/>
      <c r="N37" s="65"/>
      <c r="O37" s="65" t="e">
        <f t="shared" si="0"/>
        <v>#DIV/0!</v>
      </c>
      <c r="P37" s="86"/>
      <c r="Q37" s="68"/>
      <c r="R37" s="68"/>
      <c r="S37" s="69"/>
      <c r="T37" s="70"/>
      <c r="U37" s="70"/>
      <c r="V37" s="85"/>
      <c r="W37" s="72"/>
      <c r="X37" s="73"/>
      <c r="Y37" s="74"/>
      <c r="Z37" s="75"/>
      <c r="AB37" s="75"/>
      <c r="AC37" s="28"/>
      <c r="AD37" s="76"/>
      <c r="AE37" s="76"/>
      <c r="AF37" s="28"/>
      <c r="AG37" s="77"/>
      <c r="AH37" s="76"/>
      <c r="AI37" s="28"/>
      <c r="AJ37" s="78"/>
      <c r="AK37" s="78"/>
      <c r="AL37" s="2"/>
      <c r="AM37" s="79"/>
      <c r="AN37" s="79"/>
      <c r="AO37" s="79"/>
      <c r="AP37" s="80"/>
      <c r="AR37" s="28"/>
      <c r="AS37" s="29"/>
      <c r="AT37" s="83"/>
      <c r="AU37" s="81"/>
    </row>
    <row r="38" ht="18.5" customHeight="1" spans="1:47">
      <c r="A38" s="58"/>
      <c r="B38" s="59"/>
      <c r="C38" s="60"/>
      <c r="D38" s="61"/>
      <c r="E38" s="60"/>
      <c r="F38" s="62"/>
      <c r="G38" s="61"/>
      <c r="H38" s="63"/>
      <c r="I38" s="63"/>
      <c r="J38" s="64"/>
      <c r="K38" s="65"/>
      <c r="L38" s="64"/>
      <c r="M38" s="66"/>
      <c r="N38" s="65"/>
      <c r="O38" s="65" t="e">
        <f t="shared" si="0"/>
        <v>#DIV/0!</v>
      </c>
      <c r="P38" s="67"/>
      <c r="Q38" s="68"/>
      <c r="R38" s="68"/>
      <c r="S38" s="69"/>
      <c r="T38" s="70"/>
      <c r="U38" s="70"/>
      <c r="V38" s="85"/>
      <c r="W38" s="72"/>
      <c r="X38" s="73"/>
      <c r="Y38" s="74"/>
      <c r="Z38" s="75"/>
      <c r="AB38" s="75"/>
      <c r="AC38" s="28"/>
      <c r="AD38" s="76"/>
      <c r="AE38" s="76"/>
      <c r="AF38" s="28"/>
      <c r="AG38" s="77"/>
      <c r="AH38" s="76"/>
      <c r="AI38" s="28"/>
      <c r="AJ38" s="78"/>
      <c r="AK38" s="78"/>
      <c r="AL38" s="2"/>
      <c r="AM38" s="79"/>
      <c r="AN38" s="79"/>
      <c r="AO38" s="79"/>
      <c r="AP38" s="80"/>
      <c r="AR38" s="28"/>
      <c r="AS38" s="29"/>
      <c r="AT38" s="83"/>
      <c r="AU38" s="81"/>
    </row>
    <row r="39" ht="18.5" customHeight="1" spans="1:47">
      <c r="A39" s="58"/>
      <c r="B39" s="59"/>
      <c r="C39" s="60"/>
      <c r="D39" s="61"/>
      <c r="E39" s="60"/>
      <c r="F39" s="62"/>
      <c r="G39" s="61"/>
      <c r="H39" s="63"/>
      <c r="I39" s="63"/>
      <c r="J39" s="64"/>
      <c r="K39" s="65"/>
      <c r="L39" s="64"/>
      <c r="M39" s="66"/>
      <c r="N39" s="65"/>
      <c r="O39" s="65" t="e">
        <f t="shared" si="0"/>
        <v>#DIV/0!</v>
      </c>
      <c r="P39" s="67"/>
      <c r="Q39" s="68"/>
      <c r="R39" s="68"/>
      <c r="S39" s="69"/>
      <c r="T39" s="70"/>
      <c r="U39" s="70"/>
      <c r="V39" s="85"/>
      <c r="W39" s="72"/>
      <c r="X39" s="73"/>
      <c r="Y39" s="74"/>
      <c r="Z39" s="75"/>
      <c r="AB39" s="75"/>
      <c r="AC39" s="28"/>
      <c r="AD39" s="76"/>
      <c r="AE39" s="76"/>
      <c r="AF39" s="28"/>
      <c r="AG39" s="77"/>
      <c r="AH39" s="76"/>
      <c r="AI39" s="28"/>
      <c r="AJ39" s="78"/>
      <c r="AK39" s="78"/>
      <c r="AL39" s="2"/>
      <c r="AM39" s="79"/>
      <c r="AN39" s="79"/>
      <c r="AO39" s="79"/>
      <c r="AP39" s="80"/>
      <c r="AR39" s="28"/>
      <c r="AS39" s="29"/>
      <c r="AT39" s="83"/>
      <c r="AU39" s="81"/>
    </row>
    <row r="40" ht="18.5" customHeight="1" spans="1:47">
      <c r="A40" s="58"/>
      <c r="B40" s="59"/>
      <c r="C40" s="60"/>
      <c r="D40" s="61"/>
      <c r="E40" s="60"/>
      <c r="F40" s="62"/>
      <c r="G40" s="61"/>
      <c r="H40" s="63"/>
      <c r="I40" s="63"/>
      <c r="J40" s="64"/>
      <c r="K40" s="65"/>
      <c r="L40" s="64"/>
      <c r="M40" s="66"/>
      <c r="N40" s="65"/>
      <c r="O40" s="65" t="e">
        <f t="shared" si="0"/>
        <v>#DIV/0!</v>
      </c>
      <c r="P40" s="67"/>
      <c r="Q40" s="68"/>
      <c r="R40" s="68"/>
      <c r="S40" s="69"/>
      <c r="T40" s="70"/>
      <c r="U40" s="70"/>
      <c r="V40" s="85"/>
      <c r="W40" s="72"/>
      <c r="X40" s="73"/>
      <c r="Y40" s="74"/>
      <c r="Z40" s="75"/>
      <c r="AB40" s="75"/>
      <c r="AC40" s="28"/>
      <c r="AD40" s="76"/>
      <c r="AE40" s="76"/>
      <c r="AF40" s="28"/>
      <c r="AG40" s="77"/>
      <c r="AH40" s="76"/>
      <c r="AI40" s="28"/>
      <c r="AJ40" s="78"/>
      <c r="AK40" s="78"/>
      <c r="AL40" s="2"/>
      <c r="AM40" s="79"/>
      <c r="AN40" s="79"/>
      <c r="AO40" s="79"/>
      <c r="AP40" s="80"/>
      <c r="AR40" s="28"/>
      <c r="AS40" s="29"/>
      <c r="AT40" s="83"/>
      <c r="AU40" s="81"/>
    </row>
    <row r="41" ht="18.5" customHeight="1" spans="1:47">
      <c r="A41" s="58"/>
      <c r="B41" s="59"/>
      <c r="C41" s="60"/>
      <c r="D41" s="61"/>
      <c r="E41" s="60"/>
      <c r="F41" s="62"/>
      <c r="G41" s="61"/>
      <c r="H41" s="63"/>
      <c r="I41" s="63"/>
      <c r="J41" s="64"/>
      <c r="K41" s="65"/>
      <c r="L41" s="64"/>
      <c r="M41" s="66"/>
      <c r="N41" s="65"/>
      <c r="O41" s="65" t="e">
        <f t="shared" si="0"/>
        <v>#DIV/0!</v>
      </c>
      <c r="P41" s="86"/>
      <c r="Q41" s="68"/>
      <c r="R41" s="68"/>
      <c r="S41" s="69"/>
      <c r="T41" s="70"/>
      <c r="U41" s="70"/>
      <c r="V41" s="85"/>
      <c r="W41" s="72"/>
      <c r="X41" s="73"/>
      <c r="Y41" s="74"/>
      <c r="Z41" s="75"/>
      <c r="AB41" s="75"/>
      <c r="AC41" s="28"/>
      <c r="AD41" s="76"/>
      <c r="AE41" s="76"/>
      <c r="AF41" s="28"/>
      <c r="AG41" s="77"/>
      <c r="AH41" s="76"/>
      <c r="AI41" s="28"/>
      <c r="AJ41" s="78"/>
      <c r="AK41" s="78"/>
      <c r="AL41" s="2"/>
      <c r="AM41" s="79"/>
      <c r="AN41" s="79"/>
      <c r="AO41" s="79"/>
      <c r="AP41" s="80"/>
      <c r="AR41" s="28"/>
      <c r="AS41" s="29"/>
      <c r="AT41" s="83"/>
      <c r="AU41" s="81"/>
    </row>
    <row r="42" ht="18.5" customHeight="1" spans="1:47">
      <c r="A42" s="58"/>
      <c r="B42" s="59"/>
      <c r="C42" s="60"/>
      <c r="D42" s="61"/>
      <c r="E42" s="60"/>
      <c r="F42" s="62"/>
      <c r="G42" s="61"/>
      <c r="H42" s="63"/>
      <c r="I42" s="63"/>
      <c r="J42" s="64"/>
      <c r="K42" s="65"/>
      <c r="L42" s="64"/>
      <c r="M42" s="66"/>
      <c r="N42" s="65"/>
      <c r="O42" s="65" t="e">
        <f t="shared" si="0"/>
        <v>#DIV/0!</v>
      </c>
      <c r="P42" s="67"/>
      <c r="Q42" s="68"/>
      <c r="R42" s="68"/>
      <c r="S42" s="69"/>
      <c r="T42" s="70"/>
      <c r="U42" s="70"/>
      <c r="V42" s="85"/>
      <c r="W42" s="72"/>
      <c r="X42" s="73"/>
      <c r="Y42" s="74"/>
      <c r="Z42" s="75"/>
      <c r="AB42" s="75"/>
      <c r="AC42" s="28"/>
      <c r="AD42" s="76"/>
      <c r="AE42" s="76"/>
      <c r="AF42" s="28"/>
      <c r="AG42" s="77"/>
      <c r="AH42" s="76"/>
      <c r="AI42" s="28"/>
      <c r="AJ42" s="78"/>
      <c r="AK42" s="78"/>
      <c r="AL42" s="2"/>
      <c r="AM42" s="79"/>
      <c r="AN42" s="79"/>
      <c r="AO42" s="79"/>
      <c r="AP42" s="80"/>
      <c r="AR42" s="28"/>
      <c r="AS42" s="29"/>
      <c r="AT42" s="83"/>
      <c r="AU42" s="81"/>
    </row>
    <row r="43" ht="18.5" customHeight="1" spans="1:47">
      <c r="A43" s="58"/>
      <c r="B43" s="59"/>
      <c r="C43" s="60"/>
      <c r="D43" s="61"/>
      <c r="E43" s="60"/>
      <c r="F43" s="62"/>
      <c r="G43" s="61"/>
      <c r="H43" s="63"/>
      <c r="I43" s="63"/>
      <c r="J43" s="64"/>
      <c r="K43" s="65"/>
      <c r="L43" s="64"/>
      <c r="M43" s="66"/>
      <c r="N43" s="65"/>
      <c r="O43" s="65" t="e">
        <f t="shared" si="0"/>
        <v>#DIV/0!</v>
      </c>
      <c r="P43" s="67"/>
      <c r="Q43" s="68"/>
      <c r="R43" s="68"/>
      <c r="S43" s="69"/>
      <c r="T43" s="70"/>
      <c r="U43" s="70"/>
      <c r="V43" s="85"/>
      <c r="W43" s="72"/>
      <c r="X43" s="73"/>
      <c r="Y43" s="74"/>
      <c r="Z43" s="75"/>
      <c r="AB43" s="75"/>
      <c r="AC43" s="28"/>
      <c r="AD43" s="76"/>
      <c r="AE43" s="76"/>
      <c r="AF43" s="28"/>
      <c r="AG43" s="77"/>
      <c r="AH43" s="76"/>
      <c r="AI43" s="28"/>
      <c r="AJ43" s="78"/>
      <c r="AK43" s="78"/>
      <c r="AL43" s="2"/>
      <c r="AM43" s="79"/>
      <c r="AN43" s="79"/>
      <c r="AO43" s="79"/>
      <c r="AP43" s="80"/>
      <c r="AR43" s="28"/>
      <c r="AS43" s="29"/>
      <c r="AT43" s="83"/>
      <c r="AU43" s="81"/>
    </row>
    <row r="44" ht="18.5" customHeight="1" spans="1:47">
      <c r="A44" s="58"/>
      <c r="B44" s="59"/>
      <c r="C44" s="60"/>
      <c r="D44" s="61"/>
      <c r="E44" s="60"/>
      <c r="F44" s="62"/>
      <c r="G44" s="61"/>
      <c r="H44" s="63"/>
      <c r="I44" s="63"/>
      <c r="J44" s="64"/>
      <c r="K44" s="65"/>
      <c r="L44" s="64"/>
      <c r="M44" s="66"/>
      <c r="N44" s="65"/>
      <c r="O44" s="65" t="e">
        <f t="shared" si="0"/>
        <v>#DIV/0!</v>
      </c>
      <c r="P44" s="67"/>
      <c r="Q44" s="68"/>
      <c r="R44" s="68"/>
      <c r="S44" s="69"/>
      <c r="T44" s="70"/>
      <c r="U44" s="70"/>
      <c r="V44" s="85"/>
      <c r="W44" s="72"/>
      <c r="X44" s="73"/>
      <c r="Y44" s="74"/>
      <c r="Z44" s="75"/>
      <c r="AB44" s="75"/>
      <c r="AC44" s="28"/>
      <c r="AD44" s="76"/>
      <c r="AE44" s="76"/>
      <c r="AF44" s="28"/>
      <c r="AG44" s="77"/>
      <c r="AH44" s="76"/>
      <c r="AI44" s="28"/>
      <c r="AJ44" s="78"/>
      <c r="AK44" s="78"/>
      <c r="AL44" s="2"/>
      <c r="AM44" s="79"/>
      <c r="AN44" s="79"/>
      <c r="AO44" s="79"/>
      <c r="AP44" s="80"/>
      <c r="AR44" s="28"/>
      <c r="AS44" s="29"/>
      <c r="AT44" s="83"/>
      <c r="AU44" s="81"/>
    </row>
    <row r="45" ht="18.5" customHeight="1" spans="1:47">
      <c r="A45" s="58"/>
      <c r="B45" s="59"/>
      <c r="C45" s="60"/>
      <c r="D45" s="61"/>
      <c r="E45" s="60"/>
      <c r="F45" s="62"/>
      <c r="G45" s="61"/>
      <c r="H45" s="63"/>
      <c r="I45" s="63"/>
      <c r="J45" s="64"/>
      <c r="K45" s="65"/>
      <c r="L45" s="64"/>
      <c r="M45" s="66"/>
      <c r="N45" s="65"/>
      <c r="O45" s="65" t="e">
        <f t="shared" si="0"/>
        <v>#DIV/0!</v>
      </c>
      <c r="P45" s="67"/>
      <c r="Q45" s="68"/>
      <c r="R45" s="68"/>
      <c r="S45" s="69"/>
      <c r="T45" s="70"/>
      <c r="U45" s="70"/>
      <c r="V45" s="85"/>
      <c r="W45" s="72"/>
      <c r="X45" s="73"/>
      <c r="Y45" s="74"/>
      <c r="Z45" s="75"/>
      <c r="AB45" s="75"/>
      <c r="AC45" s="28"/>
      <c r="AD45" s="76"/>
      <c r="AE45" s="76"/>
      <c r="AF45" s="28"/>
      <c r="AG45" s="77"/>
      <c r="AH45" s="76"/>
      <c r="AI45" s="28"/>
      <c r="AJ45" s="78"/>
      <c r="AK45" s="78"/>
      <c r="AL45" s="2"/>
      <c r="AM45" s="79"/>
      <c r="AN45" s="79"/>
      <c r="AO45" s="79"/>
      <c r="AP45" s="80"/>
      <c r="AR45" s="28"/>
      <c r="AS45" s="29"/>
      <c r="AT45" s="83"/>
      <c r="AU45" s="81"/>
    </row>
    <row r="46" ht="18.5" customHeight="1" spans="1:47">
      <c r="A46" s="58"/>
      <c r="B46" s="59"/>
      <c r="C46" s="60"/>
      <c r="D46" s="61"/>
      <c r="E46" s="60"/>
      <c r="F46" s="62"/>
      <c r="G46" s="61"/>
      <c r="H46" s="63"/>
      <c r="I46" s="63"/>
      <c r="J46" s="64"/>
      <c r="K46" s="65"/>
      <c r="L46" s="64"/>
      <c r="M46" s="66"/>
      <c r="N46" s="65"/>
      <c r="O46" s="65" t="e">
        <f t="shared" si="0"/>
        <v>#DIV/0!</v>
      </c>
      <c r="P46" s="67"/>
      <c r="Q46" s="68"/>
      <c r="R46" s="68"/>
      <c r="S46" s="69"/>
      <c r="T46" s="70"/>
      <c r="U46" s="70"/>
      <c r="V46" s="85"/>
      <c r="W46" s="72"/>
      <c r="X46" s="73"/>
      <c r="Y46" s="74"/>
      <c r="Z46" s="75"/>
      <c r="AB46" s="75"/>
      <c r="AC46" s="28"/>
      <c r="AD46" s="76"/>
      <c r="AE46" s="76"/>
      <c r="AF46" s="28"/>
      <c r="AG46" s="77"/>
      <c r="AH46" s="76"/>
      <c r="AI46" s="28"/>
      <c r="AJ46" s="78"/>
      <c r="AK46" s="78"/>
      <c r="AL46" s="2"/>
      <c r="AM46" s="79"/>
      <c r="AN46" s="79"/>
      <c r="AO46" s="79"/>
      <c r="AP46" s="80"/>
      <c r="AR46" s="28"/>
      <c r="AS46" s="29"/>
      <c r="AT46" s="83"/>
      <c r="AU46" s="81"/>
    </row>
    <row r="47" ht="18.5" customHeight="1" spans="1:47">
      <c r="A47" s="58"/>
      <c r="B47" s="59"/>
      <c r="C47" s="60"/>
      <c r="D47" s="61"/>
      <c r="E47" s="60"/>
      <c r="F47" s="62"/>
      <c r="G47" s="61"/>
      <c r="H47" s="63"/>
      <c r="I47" s="63"/>
      <c r="J47" s="64"/>
      <c r="K47" s="65"/>
      <c r="L47" s="64"/>
      <c r="M47" s="66"/>
      <c r="N47" s="65"/>
      <c r="O47" s="65" t="e">
        <f t="shared" si="0"/>
        <v>#DIV/0!</v>
      </c>
      <c r="P47" s="67"/>
      <c r="Q47" s="68"/>
      <c r="R47" s="68"/>
      <c r="S47" s="69"/>
      <c r="T47" s="70"/>
      <c r="U47" s="70"/>
      <c r="V47" s="85"/>
      <c r="W47" s="72"/>
      <c r="X47" s="73"/>
      <c r="Y47" s="74"/>
      <c r="Z47" s="75"/>
      <c r="AB47" s="75"/>
      <c r="AC47" s="28"/>
      <c r="AD47" s="76"/>
      <c r="AE47" s="76"/>
      <c r="AF47" s="28"/>
      <c r="AG47" s="77"/>
      <c r="AH47" s="76"/>
      <c r="AI47" s="28"/>
      <c r="AJ47" s="78"/>
      <c r="AK47" s="78"/>
      <c r="AL47" s="2"/>
      <c r="AM47" s="79"/>
      <c r="AN47" s="79"/>
      <c r="AO47" s="79"/>
      <c r="AP47" s="80"/>
      <c r="AR47" s="28"/>
      <c r="AS47" s="29"/>
      <c r="AT47" s="83"/>
      <c r="AU47" s="81"/>
    </row>
    <row r="48" ht="18.5" customHeight="1" spans="1:47">
      <c r="A48" s="58"/>
      <c r="B48" s="59"/>
      <c r="C48" s="60"/>
      <c r="D48" s="61"/>
      <c r="E48" s="60"/>
      <c r="F48" s="62"/>
      <c r="G48" s="61"/>
      <c r="H48" s="63"/>
      <c r="I48" s="63"/>
      <c r="J48" s="64"/>
      <c r="K48" s="65"/>
      <c r="L48" s="64"/>
      <c r="M48" s="66"/>
      <c r="N48" s="65"/>
      <c r="O48" s="65" t="e">
        <f t="shared" si="0"/>
        <v>#DIV/0!</v>
      </c>
      <c r="P48" s="67"/>
      <c r="Q48" s="68"/>
      <c r="R48" s="68"/>
      <c r="S48" s="69"/>
      <c r="T48" s="70"/>
      <c r="U48" s="70"/>
      <c r="V48" s="85"/>
      <c r="W48" s="72"/>
      <c r="X48" s="73"/>
      <c r="Y48" s="74"/>
      <c r="Z48" s="75"/>
      <c r="AB48" s="75"/>
      <c r="AC48" s="28"/>
      <c r="AD48" s="76"/>
      <c r="AE48" s="76"/>
      <c r="AF48" s="28"/>
      <c r="AG48" s="77"/>
      <c r="AH48" s="76"/>
      <c r="AI48" s="28"/>
      <c r="AJ48" s="78"/>
      <c r="AK48" s="78"/>
      <c r="AL48" s="2"/>
      <c r="AM48" s="79"/>
      <c r="AN48" s="79"/>
      <c r="AO48" s="79"/>
      <c r="AP48" s="80"/>
      <c r="AR48" s="28"/>
      <c r="AS48" s="29"/>
      <c r="AT48" s="83"/>
      <c r="AU48" s="81"/>
    </row>
    <row r="49" ht="18.5" customHeight="1" spans="1:47">
      <c r="A49" s="58"/>
      <c r="B49" s="59"/>
      <c r="C49" s="60"/>
      <c r="D49" s="61"/>
      <c r="E49" s="60"/>
      <c r="F49" s="62"/>
      <c r="G49" s="61"/>
      <c r="H49" s="63"/>
      <c r="I49" s="63"/>
      <c r="J49" s="64"/>
      <c r="K49" s="65"/>
      <c r="L49" s="64"/>
      <c r="M49" s="66"/>
      <c r="N49" s="65"/>
      <c r="O49" s="65" t="e">
        <f t="shared" si="0"/>
        <v>#DIV/0!</v>
      </c>
      <c r="P49" s="67"/>
      <c r="Q49" s="68"/>
      <c r="R49" s="68"/>
      <c r="S49" s="69"/>
      <c r="T49" s="70"/>
      <c r="U49" s="70"/>
      <c r="V49" s="85"/>
      <c r="W49" s="72"/>
      <c r="X49" s="73"/>
      <c r="Y49" s="74"/>
      <c r="Z49" s="75"/>
      <c r="AB49" s="75"/>
      <c r="AC49" s="28"/>
      <c r="AD49" s="76"/>
      <c r="AE49" s="76"/>
      <c r="AF49" s="28"/>
      <c r="AG49" s="77"/>
      <c r="AH49" s="76"/>
      <c r="AI49" s="28"/>
      <c r="AJ49" s="78"/>
      <c r="AK49" s="78"/>
      <c r="AL49" s="2"/>
      <c r="AM49" s="79"/>
      <c r="AN49" s="79"/>
      <c r="AO49" s="79"/>
      <c r="AP49" s="80"/>
      <c r="AR49" s="28"/>
      <c r="AS49" s="29"/>
      <c r="AT49" s="83"/>
      <c r="AU49" s="81"/>
    </row>
    <row r="50" ht="18.5" customHeight="1" spans="1:47">
      <c r="A50" s="58"/>
      <c r="B50" s="59"/>
      <c r="C50" s="60"/>
      <c r="D50" s="61"/>
      <c r="E50" s="60"/>
      <c r="F50" s="62"/>
      <c r="G50" s="61"/>
      <c r="H50" s="63"/>
      <c r="I50" s="63"/>
      <c r="J50" s="64"/>
      <c r="K50" s="65"/>
      <c r="L50" s="64"/>
      <c r="M50" s="66"/>
      <c r="N50" s="65"/>
      <c r="O50" s="65" t="e">
        <f t="shared" si="0"/>
        <v>#DIV/0!</v>
      </c>
      <c r="P50" s="67"/>
      <c r="Q50" s="68"/>
      <c r="R50" s="68"/>
      <c r="S50" s="69"/>
      <c r="T50" s="70"/>
      <c r="U50" s="70"/>
      <c r="V50" s="85"/>
      <c r="W50" s="72"/>
      <c r="X50" s="73"/>
      <c r="Y50" s="74"/>
      <c r="Z50" s="75"/>
      <c r="AB50" s="75"/>
      <c r="AC50" s="28"/>
      <c r="AD50" s="76"/>
      <c r="AE50" s="76"/>
      <c r="AF50" s="28"/>
      <c r="AG50" s="77"/>
      <c r="AH50" s="76"/>
      <c r="AI50" s="28"/>
      <c r="AJ50" s="78"/>
      <c r="AK50" s="78"/>
      <c r="AL50" s="2"/>
      <c r="AM50" s="79"/>
      <c r="AN50" s="79"/>
      <c r="AO50" s="79"/>
      <c r="AP50" s="80"/>
      <c r="AR50" s="28"/>
      <c r="AS50" s="29"/>
      <c r="AT50" s="83"/>
      <c r="AU50" s="81"/>
    </row>
    <row r="51" ht="18.5" customHeight="1" spans="1:47">
      <c r="A51" s="58"/>
      <c r="B51" s="59"/>
      <c r="C51" s="60"/>
      <c r="D51" s="61"/>
      <c r="E51" s="60"/>
      <c r="F51" s="62"/>
      <c r="G51" s="61"/>
      <c r="H51" s="63"/>
      <c r="I51" s="63"/>
      <c r="J51" s="64"/>
      <c r="K51" s="65"/>
      <c r="L51" s="64"/>
      <c r="M51" s="66"/>
      <c r="N51" s="65"/>
      <c r="O51" s="65" t="e">
        <f t="shared" si="0"/>
        <v>#DIV/0!</v>
      </c>
      <c r="P51" s="67"/>
      <c r="Q51" s="68"/>
      <c r="R51" s="68"/>
      <c r="S51" s="69"/>
      <c r="T51" s="70"/>
      <c r="U51" s="70"/>
      <c r="V51" s="85"/>
      <c r="W51" s="72"/>
      <c r="X51" s="73"/>
      <c r="Y51" s="74"/>
      <c r="Z51" s="75"/>
      <c r="AB51" s="75"/>
      <c r="AC51" s="28"/>
      <c r="AD51" s="76"/>
      <c r="AE51" s="76"/>
      <c r="AF51" s="28"/>
      <c r="AG51" s="77"/>
      <c r="AH51" s="76"/>
      <c r="AI51" s="28"/>
      <c r="AJ51" s="78"/>
      <c r="AK51" s="78"/>
      <c r="AL51" s="2"/>
      <c r="AM51" s="79"/>
      <c r="AN51" s="79"/>
      <c r="AO51" s="79"/>
      <c r="AP51" s="80"/>
      <c r="AR51" s="28"/>
      <c r="AS51" s="29"/>
      <c r="AT51" s="83"/>
      <c r="AU51" s="81"/>
    </row>
    <row r="52" ht="18.5" customHeight="1" spans="1:47">
      <c r="A52" s="58"/>
      <c r="B52" s="59"/>
      <c r="C52" s="60"/>
      <c r="D52" s="62"/>
      <c r="E52" s="60"/>
      <c r="F52" s="62"/>
      <c r="G52" s="61"/>
      <c r="H52" s="63"/>
      <c r="I52" s="63"/>
      <c r="J52" s="64"/>
      <c r="K52" s="65"/>
      <c r="L52" s="64"/>
      <c r="M52" s="66"/>
      <c r="N52" s="65"/>
      <c r="O52" s="65" t="e">
        <f t="shared" si="0"/>
        <v>#DIV/0!</v>
      </c>
      <c r="P52" s="67"/>
      <c r="Q52" s="68"/>
      <c r="R52" s="68"/>
      <c r="S52" s="69"/>
      <c r="T52" s="70"/>
      <c r="U52" s="70"/>
      <c r="V52" s="85"/>
      <c r="W52" s="72"/>
      <c r="X52" s="73"/>
      <c r="Y52" s="74"/>
      <c r="Z52" s="75"/>
      <c r="AB52" s="75"/>
      <c r="AC52" s="28"/>
      <c r="AD52" s="76"/>
      <c r="AE52" s="76"/>
      <c r="AF52" s="28"/>
      <c r="AG52" s="77"/>
      <c r="AH52" s="76"/>
      <c r="AI52" s="28"/>
      <c r="AJ52" s="78"/>
      <c r="AK52" s="78"/>
      <c r="AL52" s="2"/>
      <c r="AM52" s="79"/>
      <c r="AN52" s="79"/>
      <c r="AO52" s="79"/>
      <c r="AP52" s="80"/>
      <c r="AR52" s="28"/>
      <c r="AS52" s="29"/>
      <c r="AT52" s="83"/>
      <c r="AU52" s="81"/>
    </row>
    <row r="53" ht="18.5" customHeight="1" spans="1:47">
      <c r="A53" s="58"/>
      <c r="B53" s="59"/>
      <c r="C53" s="60"/>
      <c r="D53" s="61"/>
      <c r="E53" s="60"/>
      <c r="F53" s="62"/>
      <c r="G53" s="61"/>
      <c r="H53" s="63"/>
      <c r="I53" s="63"/>
      <c r="J53" s="64"/>
      <c r="K53" s="65"/>
      <c r="L53" s="64"/>
      <c r="M53" s="66"/>
      <c r="N53" s="65"/>
      <c r="O53" s="65" t="e">
        <f t="shared" si="0"/>
        <v>#DIV/0!</v>
      </c>
      <c r="P53" s="67"/>
      <c r="Q53" s="68"/>
      <c r="R53" s="68"/>
      <c r="S53" s="69"/>
      <c r="T53" s="70"/>
      <c r="U53" s="70"/>
      <c r="V53" s="85"/>
      <c r="W53" s="72"/>
      <c r="X53" s="73"/>
      <c r="Y53" s="74"/>
      <c r="Z53" s="75"/>
      <c r="AB53" s="75"/>
      <c r="AC53" s="28"/>
      <c r="AD53" s="76"/>
      <c r="AE53" s="76"/>
      <c r="AF53" s="28"/>
      <c r="AG53" s="77"/>
      <c r="AH53" s="76"/>
      <c r="AI53" s="28"/>
      <c r="AJ53" s="78"/>
      <c r="AK53" s="78"/>
      <c r="AL53" s="2"/>
      <c r="AM53" s="79"/>
      <c r="AN53" s="79"/>
      <c r="AO53" s="79"/>
      <c r="AP53" s="80"/>
      <c r="AR53" s="28"/>
      <c r="AS53" s="29"/>
      <c r="AT53" s="83"/>
      <c r="AU53" s="81"/>
    </row>
    <row r="54" ht="18.5" customHeight="1" spans="1:47">
      <c r="A54" s="58"/>
      <c r="B54" s="59"/>
      <c r="C54" s="60"/>
      <c r="D54" s="61"/>
      <c r="E54" s="60"/>
      <c r="F54" s="62"/>
      <c r="G54" s="61"/>
      <c r="H54" s="63"/>
      <c r="I54" s="63"/>
      <c r="J54" s="64"/>
      <c r="K54" s="65"/>
      <c r="L54" s="64"/>
      <c r="M54" s="66"/>
      <c r="N54" s="65"/>
      <c r="O54" s="65" t="e">
        <f t="shared" si="0"/>
        <v>#DIV/0!</v>
      </c>
      <c r="P54" s="67"/>
      <c r="Q54" s="68"/>
      <c r="R54" s="68"/>
      <c r="S54" s="69"/>
      <c r="T54" s="70"/>
      <c r="U54" s="70"/>
      <c r="V54" s="85"/>
      <c r="W54" s="72"/>
      <c r="X54" s="73"/>
      <c r="Y54" s="74"/>
      <c r="Z54" s="75"/>
      <c r="AB54" s="75"/>
      <c r="AC54" s="28"/>
      <c r="AD54" s="76"/>
      <c r="AE54" s="76"/>
      <c r="AF54" s="28"/>
      <c r="AG54" s="77"/>
      <c r="AH54" s="76"/>
      <c r="AI54" s="28"/>
      <c r="AJ54" s="78"/>
      <c r="AK54" s="78"/>
      <c r="AL54" s="2"/>
      <c r="AM54" s="79"/>
      <c r="AN54" s="79"/>
      <c r="AO54" s="79"/>
      <c r="AP54" s="80"/>
      <c r="AR54" s="28"/>
      <c r="AS54" s="29"/>
      <c r="AT54" s="83"/>
      <c r="AU54" s="81"/>
    </row>
    <row r="55" ht="18.5" customHeight="1" spans="1:47">
      <c r="A55" s="58"/>
      <c r="B55" s="59"/>
      <c r="C55" s="60"/>
      <c r="D55" s="61"/>
      <c r="E55" s="60"/>
      <c r="F55" s="62"/>
      <c r="G55" s="61"/>
      <c r="H55" s="63"/>
      <c r="I55" s="63"/>
      <c r="J55" s="64"/>
      <c r="K55" s="65"/>
      <c r="L55" s="64"/>
      <c r="M55" s="66"/>
      <c r="N55" s="65"/>
      <c r="O55" s="65" t="e">
        <f t="shared" si="0"/>
        <v>#DIV/0!</v>
      </c>
      <c r="P55" s="67"/>
      <c r="Q55" s="68"/>
      <c r="R55" s="68"/>
      <c r="S55" s="69"/>
      <c r="T55" s="70"/>
      <c r="U55" s="70"/>
      <c r="V55" s="85"/>
      <c r="W55" s="72"/>
      <c r="X55" s="73"/>
      <c r="Y55" s="74"/>
      <c r="Z55" s="75"/>
      <c r="AB55" s="75"/>
      <c r="AC55" s="28"/>
      <c r="AD55" s="76"/>
      <c r="AE55" s="76"/>
      <c r="AF55" s="28"/>
      <c r="AG55" s="77"/>
      <c r="AH55" s="76"/>
      <c r="AI55" s="28"/>
      <c r="AJ55" s="78"/>
      <c r="AK55" s="78"/>
      <c r="AL55" s="2"/>
      <c r="AM55" s="79"/>
      <c r="AN55" s="79"/>
      <c r="AO55" s="79"/>
      <c r="AP55" s="80"/>
      <c r="AR55" s="28"/>
      <c r="AS55" s="29"/>
      <c r="AT55" s="83"/>
      <c r="AU55" s="81"/>
    </row>
    <row r="56" ht="18.5" customHeight="1" spans="1:47">
      <c r="A56" s="58"/>
      <c r="B56" s="59"/>
      <c r="C56" s="60"/>
      <c r="D56" s="61"/>
      <c r="E56" s="60"/>
      <c r="F56" s="62"/>
      <c r="G56" s="61"/>
      <c r="H56" s="63"/>
      <c r="I56" s="63"/>
      <c r="J56" s="64"/>
      <c r="K56" s="65"/>
      <c r="L56" s="64"/>
      <c r="M56" s="66"/>
      <c r="N56" s="65"/>
      <c r="O56" s="65" t="e">
        <f t="shared" si="0"/>
        <v>#DIV/0!</v>
      </c>
      <c r="P56" s="67"/>
      <c r="Q56" s="68"/>
      <c r="R56" s="68"/>
      <c r="S56" s="69"/>
      <c r="T56" s="70"/>
      <c r="U56" s="70"/>
      <c r="V56" s="85"/>
      <c r="W56" s="72"/>
      <c r="X56" s="73"/>
      <c r="Y56" s="74"/>
      <c r="Z56" s="75"/>
      <c r="AB56" s="75"/>
      <c r="AC56" s="28"/>
      <c r="AD56" s="76"/>
      <c r="AE56" s="76"/>
      <c r="AF56" s="28"/>
      <c r="AG56" s="77"/>
      <c r="AH56" s="76"/>
      <c r="AI56" s="28"/>
      <c r="AJ56" s="78"/>
      <c r="AK56" s="78"/>
      <c r="AL56" s="2"/>
      <c r="AM56" s="79"/>
      <c r="AN56" s="79"/>
      <c r="AO56" s="79"/>
      <c r="AP56" s="80"/>
      <c r="AR56" s="28"/>
      <c r="AS56" s="29"/>
      <c r="AT56" s="83"/>
      <c r="AU56" s="81"/>
    </row>
    <row r="57" ht="18.5" customHeight="1" spans="1:47">
      <c r="A57" s="58"/>
      <c r="B57" s="59"/>
      <c r="C57" s="60"/>
      <c r="D57" s="61"/>
      <c r="E57" s="60"/>
      <c r="F57" s="62"/>
      <c r="G57" s="61"/>
      <c r="H57" s="63"/>
      <c r="I57" s="63"/>
      <c r="J57" s="64"/>
      <c r="K57" s="65"/>
      <c r="L57" s="64"/>
      <c r="M57" s="66"/>
      <c r="N57" s="65"/>
      <c r="O57" s="65" t="e">
        <f t="shared" si="0"/>
        <v>#DIV/0!</v>
      </c>
      <c r="P57" s="67"/>
      <c r="Q57" s="68"/>
      <c r="R57" s="68"/>
      <c r="S57" s="69"/>
      <c r="T57" s="70"/>
      <c r="U57" s="70"/>
      <c r="V57" s="85"/>
      <c r="W57" s="72"/>
      <c r="X57" s="73"/>
      <c r="Y57" s="74"/>
      <c r="Z57" s="75"/>
      <c r="AB57" s="75"/>
      <c r="AC57" s="28"/>
      <c r="AD57" s="76"/>
      <c r="AE57" s="76"/>
      <c r="AF57" s="28"/>
      <c r="AG57" s="77"/>
      <c r="AH57" s="76"/>
      <c r="AI57" s="28"/>
      <c r="AJ57" s="78"/>
      <c r="AK57" s="78"/>
      <c r="AL57" s="2"/>
      <c r="AM57" s="79"/>
      <c r="AN57" s="79"/>
      <c r="AO57" s="79"/>
      <c r="AP57" s="80"/>
      <c r="AR57" s="28"/>
      <c r="AS57" s="29"/>
      <c r="AT57" s="83"/>
      <c r="AU57" s="81"/>
    </row>
    <row r="58" ht="18.5" customHeight="1" spans="1:47">
      <c r="A58" s="58"/>
      <c r="B58" s="59"/>
      <c r="C58" s="60"/>
      <c r="D58" s="61"/>
      <c r="E58" s="60"/>
      <c r="F58" s="62"/>
      <c r="G58" s="61"/>
      <c r="H58" s="63"/>
      <c r="I58" s="63"/>
      <c r="J58" s="64"/>
      <c r="K58" s="65"/>
      <c r="L58" s="64"/>
      <c r="M58" s="66"/>
      <c r="N58" s="65"/>
      <c r="O58" s="65" t="e">
        <f t="shared" si="0"/>
        <v>#DIV/0!</v>
      </c>
      <c r="P58" s="67"/>
      <c r="Q58" s="68"/>
      <c r="R58" s="68"/>
      <c r="S58" s="69"/>
      <c r="T58" s="70"/>
      <c r="U58" s="70"/>
      <c r="V58" s="85"/>
      <c r="W58" s="72"/>
      <c r="X58" s="73"/>
      <c r="Y58" s="74"/>
      <c r="Z58" s="75"/>
      <c r="AB58" s="75"/>
      <c r="AC58" s="28"/>
      <c r="AD58" s="76"/>
      <c r="AE58" s="76"/>
      <c r="AF58" s="28"/>
      <c r="AG58" s="77"/>
      <c r="AH58" s="76"/>
      <c r="AI58" s="28"/>
      <c r="AJ58" s="78"/>
      <c r="AK58" s="78"/>
      <c r="AL58" s="2"/>
      <c r="AM58" s="79"/>
      <c r="AN58" s="79"/>
      <c r="AO58" s="79"/>
      <c r="AP58" s="80"/>
      <c r="AR58" s="28"/>
      <c r="AS58" s="29"/>
      <c r="AT58" s="83"/>
      <c r="AU58" s="81"/>
    </row>
    <row r="59" ht="18.5" customHeight="1" spans="1:47">
      <c r="A59" s="58"/>
      <c r="B59" s="59"/>
      <c r="C59" s="60"/>
      <c r="D59" s="62"/>
      <c r="E59" s="60"/>
      <c r="F59" s="62"/>
      <c r="G59" s="61"/>
      <c r="H59" s="63"/>
      <c r="I59" s="63"/>
      <c r="J59" s="64"/>
      <c r="K59" s="65"/>
      <c r="L59" s="64"/>
      <c r="M59" s="66"/>
      <c r="N59" s="65"/>
      <c r="O59" s="65" t="e">
        <f t="shared" si="0"/>
        <v>#DIV/0!</v>
      </c>
      <c r="P59" s="67"/>
      <c r="Q59" s="68"/>
      <c r="R59" s="68"/>
      <c r="S59" s="69"/>
      <c r="T59" s="70"/>
      <c r="U59" s="70"/>
      <c r="V59" s="85"/>
      <c r="W59" s="72"/>
      <c r="X59" s="73"/>
      <c r="Y59" s="74"/>
      <c r="Z59" s="75"/>
      <c r="AB59" s="75"/>
      <c r="AC59" s="28"/>
      <c r="AD59" s="76"/>
      <c r="AE59" s="76"/>
      <c r="AF59" s="28"/>
      <c r="AG59" s="77"/>
      <c r="AH59" s="76"/>
      <c r="AI59" s="28"/>
      <c r="AJ59" s="78"/>
      <c r="AK59" s="78"/>
      <c r="AL59" s="2"/>
      <c r="AM59" s="79"/>
      <c r="AN59" s="79"/>
      <c r="AO59" s="79"/>
      <c r="AP59" s="80"/>
      <c r="AR59" s="28"/>
      <c r="AS59" s="29"/>
      <c r="AT59" s="83"/>
      <c r="AU59" s="81"/>
    </row>
    <row r="60" ht="18.5" customHeight="1" spans="1:47">
      <c r="A60" s="58"/>
      <c r="B60" s="59"/>
      <c r="C60" s="60"/>
      <c r="D60" s="62"/>
      <c r="E60" s="60"/>
      <c r="F60" s="62"/>
      <c r="G60" s="61"/>
      <c r="H60" s="63"/>
      <c r="I60" s="63"/>
      <c r="J60" s="64"/>
      <c r="K60" s="65"/>
      <c r="L60" s="64"/>
      <c r="M60" s="66"/>
      <c r="N60" s="65"/>
      <c r="O60" s="65" t="e">
        <f t="shared" si="0"/>
        <v>#DIV/0!</v>
      </c>
      <c r="P60" s="67"/>
      <c r="Q60" s="68"/>
      <c r="R60" s="68"/>
      <c r="S60" s="69"/>
      <c r="T60" s="70"/>
      <c r="U60" s="70"/>
      <c r="V60" s="85"/>
      <c r="W60" s="72"/>
      <c r="X60" s="73"/>
      <c r="Y60" s="74"/>
      <c r="Z60" s="75"/>
      <c r="AB60" s="75"/>
      <c r="AC60" s="28"/>
      <c r="AD60" s="76"/>
      <c r="AE60" s="76"/>
      <c r="AF60" s="28"/>
      <c r="AG60" s="77"/>
      <c r="AH60" s="76"/>
      <c r="AI60" s="28"/>
      <c r="AJ60" s="78"/>
      <c r="AK60" s="78"/>
      <c r="AL60" s="2"/>
      <c r="AM60" s="79"/>
      <c r="AN60" s="79"/>
      <c r="AO60" s="79"/>
      <c r="AP60" s="80"/>
      <c r="AR60" s="28"/>
      <c r="AS60" s="29"/>
      <c r="AT60" s="83"/>
      <c r="AU60" s="81"/>
    </row>
    <row r="61" ht="18.5" customHeight="1" spans="1:47">
      <c r="A61" s="58"/>
      <c r="B61" s="59"/>
      <c r="C61" s="60"/>
      <c r="D61" s="61"/>
      <c r="E61" s="60"/>
      <c r="F61" s="62"/>
      <c r="G61" s="61"/>
      <c r="H61" s="63"/>
      <c r="I61" s="63"/>
      <c r="J61" s="64"/>
      <c r="K61" s="65"/>
      <c r="L61" s="64"/>
      <c r="M61" s="66"/>
      <c r="N61" s="65"/>
      <c r="O61" s="65" t="e">
        <f t="shared" si="0"/>
        <v>#DIV/0!</v>
      </c>
      <c r="P61" s="67"/>
      <c r="Q61" s="68"/>
      <c r="R61" s="68"/>
      <c r="S61" s="69"/>
      <c r="T61" s="70"/>
      <c r="U61" s="70"/>
      <c r="V61" s="85"/>
      <c r="W61" s="72"/>
      <c r="X61" s="73"/>
      <c r="Y61" s="74"/>
      <c r="Z61" s="75"/>
      <c r="AB61" s="75"/>
      <c r="AC61" s="28"/>
      <c r="AD61" s="76"/>
      <c r="AE61" s="76"/>
      <c r="AF61" s="28"/>
      <c r="AG61" s="77"/>
      <c r="AH61" s="76"/>
      <c r="AI61" s="28"/>
      <c r="AJ61" s="78"/>
      <c r="AK61" s="78"/>
      <c r="AL61" s="2"/>
      <c r="AM61" s="79"/>
      <c r="AN61" s="79"/>
      <c r="AO61" s="79"/>
      <c r="AP61" s="80"/>
      <c r="AR61" s="28"/>
      <c r="AS61" s="29"/>
      <c r="AT61" s="83"/>
      <c r="AU61" s="81"/>
    </row>
    <row r="62" ht="18.5" customHeight="1" spans="1:47">
      <c r="A62" s="58"/>
      <c r="B62" s="59"/>
      <c r="C62" s="60"/>
      <c r="D62" s="61"/>
      <c r="E62" s="60"/>
      <c r="F62" s="62"/>
      <c r="G62" s="61"/>
      <c r="H62" s="63"/>
      <c r="I62" s="63"/>
      <c r="J62" s="64"/>
      <c r="K62" s="65"/>
      <c r="L62" s="64"/>
      <c r="M62" s="66"/>
      <c r="N62" s="65"/>
      <c r="O62" s="65" t="e">
        <f t="shared" si="0"/>
        <v>#DIV/0!</v>
      </c>
      <c r="P62" s="67"/>
      <c r="Q62" s="68"/>
      <c r="R62" s="68"/>
      <c r="S62" s="69"/>
      <c r="T62" s="70"/>
      <c r="U62" s="70"/>
      <c r="V62" s="85"/>
      <c r="W62" s="72"/>
      <c r="X62" s="73"/>
      <c r="Y62" s="74"/>
      <c r="Z62" s="75"/>
      <c r="AB62" s="75"/>
      <c r="AC62" s="28"/>
      <c r="AD62" s="76"/>
      <c r="AE62" s="76"/>
      <c r="AF62" s="28"/>
      <c r="AG62" s="77"/>
      <c r="AH62" s="76"/>
      <c r="AI62" s="28"/>
      <c r="AJ62" s="78"/>
      <c r="AK62" s="78"/>
      <c r="AL62" s="2"/>
      <c r="AM62" s="79"/>
      <c r="AN62" s="79"/>
      <c r="AO62" s="79"/>
      <c r="AP62" s="80"/>
      <c r="AR62" s="28"/>
      <c r="AS62" s="29"/>
      <c r="AT62" s="83"/>
      <c r="AU62" s="81"/>
    </row>
    <row r="63" ht="18.5" customHeight="1" spans="1:47">
      <c r="A63" s="58"/>
      <c r="B63" s="59"/>
      <c r="C63" s="60"/>
      <c r="D63" s="61"/>
      <c r="E63" s="60"/>
      <c r="F63" s="62"/>
      <c r="G63" s="61"/>
      <c r="H63" s="63"/>
      <c r="I63" s="63"/>
      <c r="J63" s="64"/>
      <c r="K63" s="65"/>
      <c r="L63" s="64"/>
      <c r="M63" s="66"/>
      <c r="N63" s="65"/>
      <c r="O63" s="65" t="e">
        <f t="shared" si="0"/>
        <v>#DIV/0!</v>
      </c>
      <c r="P63" s="67"/>
      <c r="Q63" s="68"/>
      <c r="R63" s="68"/>
      <c r="S63" s="69"/>
      <c r="T63" s="70"/>
      <c r="U63" s="70"/>
      <c r="V63" s="85"/>
      <c r="W63" s="72"/>
      <c r="X63" s="73"/>
      <c r="Y63" s="74"/>
      <c r="Z63" s="75"/>
      <c r="AB63" s="75"/>
      <c r="AC63" s="28"/>
      <c r="AD63" s="76"/>
      <c r="AE63" s="76"/>
      <c r="AF63" s="28"/>
      <c r="AG63" s="77"/>
      <c r="AH63" s="76"/>
      <c r="AI63" s="28"/>
      <c r="AJ63" s="78"/>
      <c r="AK63" s="78"/>
      <c r="AL63" s="2"/>
      <c r="AM63" s="79"/>
      <c r="AN63" s="79"/>
      <c r="AO63" s="79"/>
      <c r="AP63" s="80"/>
      <c r="AR63" s="28"/>
      <c r="AS63" s="29"/>
      <c r="AT63" s="83"/>
      <c r="AU63" s="81"/>
    </row>
    <row r="64" ht="18.5" customHeight="1" spans="1:47">
      <c r="A64" s="58"/>
      <c r="B64" s="59"/>
      <c r="C64" s="60"/>
      <c r="D64" s="62"/>
      <c r="E64" s="60"/>
      <c r="F64" s="62"/>
      <c r="G64" s="61"/>
      <c r="H64" s="63"/>
      <c r="I64" s="63"/>
      <c r="J64" s="64"/>
      <c r="K64" s="65"/>
      <c r="L64" s="64"/>
      <c r="M64" s="66"/>
      <c r="N64" s="65"/>
      <c r="O64" s="65" t="e">
        <f t="shared" si="0"/>
        <v>#DIV/0!</v>
      </c>
      <c r="P64" s="67"/>
      <c r="Q64" s="68"/>
      <c r="R64" s="68"/>
      <c r="S64" s="69"/>
      <c r="T64" s="70"/>
      <c r="U64" s="70"/>
      <c r="V64" s="85"/>
      <c r="W64" s="72"/>
      <c r="X64" s="73"/>
      <c r="Y64" s="74"/>
      <c r="Z64" s="75"/>
      <c r="AB64" s="75"/>
      <c r="AC64" s="28"/>
      <c r="AD64" s="76"/>
      <c r="AE64" s="76"/>
      <c r="AF64" s="28"/>
      <c r="AG64" s="77"/>
      <c r="AH64" s="76"/>
      <c r="AI64" s="28"/>
      <c r="AJ64" s="78"/>
      <c r="AK64" s="78"/>
      <c r="AL64" s="2"/>
      <c r="AM64" s="79"/>
      <c r="AN64" s="79"/>
      <c r="AO64" s="79"/>
      <c r="AP64" s="80"/>
      <c r="AR64" s="28"/>
      <c r="AS64" s="29"/>
      <c r="AT64" s="83"/>
      <c r="AU64" s="81"/>
    </row>
    <row r="65" ht="18.5" customHeight="1" spans="1:47">
      <c r="A65" s="58"/>
      <c r="B65" s="59"/>
      <c r="C65" s="60"/>
      <c r="D65" s="61"/>
      <c r="E65" s="60"/>
      <c r="F65" s="62"/>
      <c r="G65" s="61"/>
      <c r="H65" s="63"/>
      <c r="I65" s="63"/>
      <c r="J65" s="64"/>
      <c r="K65" s="65"/>
      <c r="L65" s="64"/>
      <c r="M65" s="66"/>
      <c r="N65" s="65"/>
      <c r="O65" s="65" t="e">
        <f t="shared" si="0"/>
        <v>#DIV/0!</v>
      </c>
      <c r="P65" s="67"/>
      <c r="Q65" s="68"/>
      <c r="R65" s="68"/>
      <c r="S65" s="69"/>
      <c r="T65" s="70"/>
      <c r="U65" s="70"/>
      <c r="V65" s="85"/>
      <c r="W65" s="72"/>
      <c r="X65" s="73"/>
      <c r="Y65" s="74"/>
      <c r="Z65" s="75"/>
      <c r="AB65" s="75"/>
      <c r="AC65" s="28"/>
      <c r="AD65" s="76"/>
      <c r="AE65" s="76"/>
      <c r="AF65" s="28"/>
      <c r="AG65" s="77"/>
      <c r="AH65" s="76"/>
      <c r="AI65" s="28"/>
      <c r="AJ65" s="78"/>
      <c r="AK65" s="78"/>
      <c r="AL65" s="2"/>
      <c r="AM65" s="79"/>
      <c r="AN65" s="79"/>
      <c r="AO65" s="79"/>
      <c r="AP65" s="80"/>
      <c r="AR65" s="28"/>
      <c r="AS65" s="29"/>
      <c r="AT65" s="83"/>
      <c r="AU65" s="81"/>
    </row>
    <row r="66" ht="18.5" customHeight="1" spans="1:47">
      <c r="A66" s="58"/>
      <c r="B66" s="59"/>
      <c r="C66" s="60"/>
      <c r="D66" s="62"/>
      <c r="E66" s="60"/>
      <c r="F66" s="62"/>
      <c r="G66" s="61"/>
      <c r="H66" s="63"/>
      <c r="I66" s="63"/>
      <c r="J66" s="64"/>
      <c r="K66" s="65"/>
      <c r="L66" s="64"/>
      <c r="M66" s="66"/>
      <c r="N66" s="65"/>
      <c r="O66" s="65" t="e">
        <f t="shared" si="0"/>
        <v>#DIV/0!</v>
      </c>
      <c r="P66" s="67"/>
      <c r="Q66" s="68"/>
      <c r="R66" s="68"/>
      <c r="S66" s="69"/>
      <c r="T66" s="70"/>
      <c r="U66" s="70"/>
      <c r="V66" s="85"/>
      <c r="W66" s="72"/>
      <c r="X66" s="73"/>
      <c r="Y66" s="74"/>
      <c r="Z66" s="75"/>
      <c r="AB66" s="75"/>
      <c r="AC66" s="28"/>
      <c r="AD66" s="76"/>
      <c r="AE66" s="76"/>
      <c r="AF66" s="28"/>
      <c r="AG66" s="77"/>
      <c r="AH66" s="76"/>
      <c r="AI66" s="28"/>
      <c r="AJ66" s="78"/>
      <c r="AK66" s="78"/>
      <c r="AL66" s="2"/>
      <c r="AM66" s="79"/>
      <c r="AN66" s="79"/>
      <c r="AO66" s="79"/>
      <c r="AP66" s="80"/>
      <c r="AR66" s="28"/>
      <c r="AS66" s="29"/>
      <c r="AT66" s="83"/>
      <c r="AU66" s="81"/>
    </row>
    <row r="67" ht="18.5" customHeight="1" spans="1:47">
      <c r="A67" s="58"/>
      <c r="B67" s="59"/>
      <c r="C67" s="60"/>
      <c r="D67" s="61"/>
      <c r="E67" s="60"/>
      <c r="F67" s="62"/>
      <c r="G67" s="61"/>
      <c r="H67" s="63"/>
      <c r="I67" s="63"/>
      <c r="J67" s="64"/>
      <c r="K67" s="65"/>
      <c r="L67" s="64"/>
      <c r="M67" s="66"/>
      <c r="N67" s="65"/>
      <c r="O67" s="65" t="e">
        <f t="shared" si="0"/>
        <v>#DIV/0!</v>
      </c>
      <c r="P67" s="67"/>
      <c r="Q67" s="68"/>
      <c r="R67" s="68"/>
      <c r="S67" s="69"/>
      <c r="T67" s="70"/>
      <c r="U67" s="70"/>
      <c r="V67" s="85"/>
      <c r="W67" s="72"/>
      <c r="X67" s="73"/>
      <c r="Y67" s="74"/>
      <c r="Z67" s="75"/>
      <c r="AB67" s="75"/>
      <c r="AC67" s="28"/>
      <c r="AD67" s="76"/>
      <c r="AE67" s="76"/>
      <c r="AF67" s="28"/>
      <c r="AG67" s="77"/>
      <c r="AH67" s="76"/>
      <c r="AI67" s="28"/>
      <c r="AJ67" s="78"/>
      <c r="AK67" s="78"/>
      <c r="AL67" s="2"/>
      <c r="AM67" s="79"/>
      <c r="AN67" s="79"/>
      <c r="AO67" s="79"/>
      <c r="AP67" s="80"/>
      <c r="AR67" s="28"/>
      <c r="AS67" s="29"/>
      <c r="AT67" s="83"/>
      <c r="AU67" s="81"/>
    </row>
    <row r="68" ht="18.5" customHeight="1" spans="1:47">
      <c r="A68" s="58"/>
      <c r="B68" s="59"/>
      <c r="C68" s="60"/>
      <c r="D68" s="61"/>
      <c r="E68" s="60"/>
      <c r="F68" s="62"/>
      <c r="G68" s="61"/>
      <c r="H68" s="63"/>
      <c r="I68" s="63"/>
      <c r="J68" s="64"/>
      <c r="K68" s="65"/>
      <c r="L68" s="64"/>
      <c r="M68" s="66"/>
      <c r="N68" s="65"/>
      <c r="O68" s="65" t="e">
        <f t="shared" si="0"/>
        <v>#DIV/0!</v>
      </c>
      <c r="P68" s="67"/>
      <c r="Q68" s="68"/>
      <c r="R68" s="68"/>
      <c r="S68" s="69"/>
      <c r="T68" s="70"/>
      <c r="U68" s="70"/>
      <c r="V68" s="85"/>
      <c r="W68" s="72"/>
      <c r="X68" s="73"/>
      <c r="Y68" s="74"/>
      <c r="Z68" s="75"/>
      <c r="AB68" s="75"/>
      <c r="AC68" s="28"/>
      <c r="AD68" s="76"/>
      <c r="AE68" s="76"/>
      <c r="AF68" s="28"/>
      <c r="AG68" s="77"/>
      <c r="AH68" s="76"/>
      <c r="AI68" s="28"/>
      <c r="AJ68" s="78"/>
      <c r="AK68" s="78"/>
      <c r="AL68" s="2"/>
      <c r="AM68" s="79"/>
      <c r="AN68" s="79"/>
      <c r="AO68" s="79"/>
      <c r="AP68" s="80"/>
      <c r="AR68" s="28"/>
      <c r="AS68" s="29"/>
      <c r="AT68" s="83"/>
      <c r="AU68" s="81"/>
    </row>
    <row r="69" ht="18.5" customHeight="1" spans="1:47">
      <c r="A69" s="58"/>
      <c r="B69" s="59"/>
      <c r="C69" s="60"/>
      <c r="D69" s="61"/>
      <c r="E69" s="60"/>
      <c r="F69" s="62"/>
      <c r="G69" s="61"/>
      <c r="H69" s="63"/>
      <c r="I69" s="63"/>
      <c r="J69" s="64"/>
      <c r="K69" s="65"/>
      <c r="L69" s="64"/>
      <c r="M69" s="66"/>
      <c r="N69" s="65"/>
      <c r="O69" s="65" t="e">
        <f t="shared" si="0"/>
        <v>#DIV/0!</v>
      </c>
      <c r="P69" s="67"/>
      <c r="Q69" s="68"/>
      <c r="R69" s="68"/>
      <c r="S69" s="69"/>
      <c r="T69" s="70"/>
      <c r="U69" s="70"/>
      <c r="V69" s="85"/>
      <c r="W69" s="72"/>
      <c r="X69" s="73"/>
      <c r="Y69" s="74"/>
      <c r="Z69" s="75"/>
      <c r="AB69" s="75"/>
      <c r="AC69" s="28"/>
      <c r="AD69" s="76"/>
      <c r="AE69" s="76"/>
      <c r="AF69" s="28"/>
      <c r="AG69" s="77"/>
      <c r="AH69" s="76"/>
      <c r="AI69" s="28"/>
      <c r="AJ69" s="78"/>
      <c r="AK69" s="78"/>
      <c r="AL69" s="2"/>
      <c r="AM69" s="79"/>
      <c r="AN69" s="79"/>
      <c r="AO69" s="79"/>
      <c r="AP69" s="80"/>
      <c r="AR69" s="28"/>
      <c r="AS69" s="29"/>
      <c r="AT69" s="83"/>
      <c r="AU69" s="81"/>
    </row>
    <row r="70" ht="18.5" customHeight="1" spans="1:47">
      <c r="A70" s="58"/>
      <c r="B70" s="59"/>
      <c r="C70" s="60"/>
      <c r="D70" s="61"/>
      <c r="E70" s="60"/>
      <c r="F70" s="62"/>
      <c r="G70" s="61"/>
      <c r="H70" s="63"/>
      <c r="I70" s="63"/>
      <c r="J70" s="64"/>
      <c r="K70" s="65"/>
      <c r="L70" s="64"/>
      <c r="M70" s="66"/>
      <c r="N70" s="65"/>
      <c r="O70" s="65" t="e">
        <f t="shared" si="0"/>
        <v>#DIV/0!</v>
      </c>
      <c r="P70" s="67"/>
      <c r="Q70" s="68"/>
      <c r="R70" s="68"/>
      <c r="S70" s="69"/>
      <c r="T70" s="70"/>
      <c r="U70" s="70"/>
      <c r="V70" s="85"/>
      <c r="W70" s="72"/>
      <c r="X70" s="73"/>
      <c r="Y70" s="74"/>
      <c r="Z70" s="75"/>
      <c r="AB70" s="75"/>
      <c r="AC70" s="28"/>
      <c r="AD70" s="76"/>
      <c r="AE70" s="76"/>
      <c r="AF70" s="28"/>
      <c r="AG70" s="77"/>
      <c r="AH70" s="76"/>
      <c r="AI70" s="28"/>
      <c r="AJ70" s="78"/>
      <c r="AK70" s="78"/>
      <c r="AL70" s="2"/>
      <c r="AM70" s="79"/>
      <c r="AN70" s="79"/>
      <c r="AO70" s="79"/>
      <c r="AP70" s="80"/>
      <c r="AR70" s="28"/>
      <c r="AS70" s="29"/>
      <c r="AT70" s="83"/>
      <c r="AU70" s="81"/>
    </row>
    <row r="71" ht="18.5" customHeight="1" spans="1:47">
      <c r="A71" s="58"/>
      <c r="B71" s="59"/>
      <c r="C71" s="60"/>
      <c r="D71" s="61"/>
      <c r="E71" s="60"/>
      <c r="F71" s="62"/>
      <c r="G71" s="61"/>
      <c r="H71" s="63"/>
      <c r="I71" s="63"/>
      <c r="J71" s="64"/>
      <c r="K71" s="65"/>
      <c r="L71" s="64"/>
      <c r="M71" s="66"/>
      <c r="N71" s="65"/>
      <c r="O71" s="65" t="e">
        <f t="shared" ref="O71:O134" si="2">(N71-K71)/K71*100</f>
        <v>#DIV/0!</v>
      </c>
      <c r="P71" s="67"/>
      <c r="Q71" s="68"/>
      <c r="R71" s="68"/>
      <c r="S71" s="69"/>
      <c r="T71" s="70"/>
      <c r="U71" s="70"/>
      <c r="V71" s="85"/>
      <c r="W71" s="72"/>
      <c r="X71" s="73"/>
      <c r="Y71" s="74"/>
      <c r="Z71" s="75"/>
      <c r="AB71" s="75"/>
      <c r="AC71" s="28"/>
      <c r="AD71" s="76"/>
      <c r="AE71" s="76"/>
      <c r="AF71" s="28"/>
      <c r="AG71" s="77"/>
      <c r="AH71" s="76"/>
      <c r="AI71" s="28"/>
      <c r="AJ71" s="78"/>
      <c r="AK71" s="78"/>
      <c r="AL71" s="2"/>
      <c r="AM71" s="79"/>
      <c r="AN71" s="79"/>
      <c r="AO71" s="79"/>
      <c r="AP71" s="80"/>
      <c r="AR71" s="28"/>
      <c r="AS71" s="29"/>
      <c r="AT71" s="83"/>
      <c r="AU71" s="81"/>
    </row>
    <row r="72" ht="18.5" customHeight="1" spans="1:47">
      <c r="A72" s="58"/>
      <c r="B72" s="59"/>
      <c r="C72" s="60"/>
      <c r="D72" s="61"/>
      <c r="E72" s="60"/>
      <c r="F72" s="62"/>
      <c r="G72" s="61"/>
      <c r="H72" s="63"/>
      <c r="I72" s="63"/>
      <c r="J72" s="64"/>
      <c r="K72" s="65"/>
      <c r="L72" s="64"/>
      <c r="M72" s="66"/>
      <c r="N72" s="65"/>
      <c r="O72" s="65" t="e">
        <f t="shared" si="2"/>
        <v>#DIV/0!</v>
      </c>
      <c r="P72" s="67"/>
      <c r="Q72" s="68"/>
      <c r="R72" s="68"/>
      <c r="S72" s="69"/>
      <c r="T72" s="70"/>
      <c r="U72" s="70"/>
      <c r="V72" s="85"/>
      <c r="W72" s="72"/>
      <c r="X72" s="73"/>
      <c r="Y72" s="74"/>
      <c r="Z72" s="75"/>
      <c r="AB72" s="75"/>
      <c r="AC72" s="28"/>
      <c r="AD72" s="76"/>
      <c r="AE72" s="76"/>
      <c r="AF72" s="28"/>
      <c r="AG72" s="77"/>
      <c r="AH72" s="76"/>
      <c r="AI72" s="28"/>
      <c r="AJ72" s="78"/>
      <c r="AK72" s="78"/>
      <c r="AL72" s="2"/>
      <c r="AM72" s="79"/>
      <c r="AN72" s="79"/>
      <c r="AO72" s="79"/>
      <c r="AP72" s="80"/>
      <c r="AR72" s="28"/>
      <c r="AS72" s="29"/>
      <c r="AT72" s="83"/>
      <c r="AU72" s="81"/>
    </row>
    <row r="73" ht="18.5" customHeight="1" spans="1:47">
      <c r="A73" s="58"/>
      <c r="B73" s="59"/>
      <c r="C73" s="60"/>
      <c r="D73" s="61"/>
      <c r="E73" s="60"/>
      <c r="F73" s="62"/>
      <c r="G73" s="61"/>
      <c r="H73" s="63"/>
      <c r="I73" s="63"/>
      <c r="J73" s="64"/>
      <c r="K73" s="65"/>
      <c r="L73" s="64"/>
      <c r="M73" s="66"/>
      <c r="N73" s="65"/>
      <c r="O73" s="65" t="e">
        <f t="shared" si="2"/>
        <v>#DIV/0!</v>
      </c>
      <c r="P73" s="67"/>
      <c r="Q73" s="68"/>
      <c r="R73" s="68"/>
      <c r="S73" s="69"/>
      <c r="T73" s="70"/>
      <c r="U73" s="70"/>
      <c r="V73" s="85"/>
      <c r="W73" s="72"/>
      <c r="X73" s="73"/>
      <c r="Y73" s="74"/>
      <c r="Z73" s="75"/>
      <c r="AB73" s="75"/>
      <c r="AC73" s="28"/>
      <c r="AD73" s="76"/>
      <c r="AE73" s="76"/>
      <c r="AF73" s="28"/>
      <c r="AG73" s="77"/>
      <c r="AH73" s="76"/>
      <c r="AI73" s="28"/>
      <c r="AJ73" s="78"/>
      <c r="AK73" s="78"/>
      <c r="AL73" s="2"/>
      <c r="AM73" s="79"/>
      <c r="AN73" s="79"/>
      <c r="AO73" s="79"/>
      <c r="AP73" s="80"/>
      <c r="AR73" s="28"/>
      <c r="AS73" s="29"/>
      <c r="AT73" s="83"/>
      <c r="AU73" s="81"/>
    </row>
    <row r="74" ht="18.5" customHeight="1" spans="1:47">
      <c r="A74" s="58"/>
      <c r="B74" s="59"/>
      <c r="C74" s="60"/>
      <c r="D74" s="61"/>
      <c r="E74" s="60"/>
      <c r="F74" s="62"/>
      <c r="G74" s="61"/>
      <c r="H74" s="63"/>
      <c r="I74" s="63"/>
      <c r="J74" s="64"/>
      <c r="K74" s="65"/>
      <c r="L74" s="64"/>
      <c r="M74" s="66"/>
      <c r="N74" s="65"/>
      <c r="O74" s="65" t="e">
        <f t="shared" si="2"/>
        <v>#DIV/0!</v>
      </c>
      <c r="P74" s="67"/>
      <c r="Q74" s="68"/>
      <c r="R74" s="68"/>
      <c r="S74" s="69"/>
      <c r="T74" s="70"/>
      <c r="U74" s="70"/>
      <c r="V74" s="85"/>
      <c r="W74" s="72"/>
      <c r="X74" s="73"/>
      <c r="Y74" s="74"/>
      <c r="Z74" s="75"/>
      <c r="AB74" s="75"/>
      <c r="AC74" s="28"/>
      <c r="AD74" s="76"/>
      <c r="AE74" s="76"/>
      <c r="AF74" s="28"/>
      <c r="AG74" s="77"/>
      <c r="AH74" s="76"/>
      <c r="AI74" s="28"/>
      <c r="AJ74" s="78"/>
      <c r="AK74" s="78"/>
      <c r="AL74" s="2"/>
      <c r="AM74" s="79"/>
      <c r="AN74" s="79"/>
      <c r="AO74" s="79"/>
      <c r="AP74" s="80"/>
      <c r="AR74" s="28"/>
      <c r="AS74" s="29"/>
      <c r="AT74" s="83"/>
      <c r="AU74" s="81"/>
    </row>
    <row r="75" ht="18.5" customHeight="1" spans="1:47">
      <c r="A75" s="58"/>
      <c r="B75" s="59"/>
      <c r="C75" s="60"/>
      <c r="D75" s="61"/>
      <c r="E75" s="60"/>
      <c r="F75" s="62"/>
      <c r="G75" s="61"/>
      <c r="H75" s="63"/>
      <c r="I75" s="63"/>
      <c r="J75" s="64"/>
      <c r="K75" s="65"/>
      <c r="L75" s="64"/>
      <c r="M75" s="66"/>
      <c r="N75" s="65"/>
      <c r="O75" s="65" t="e">
        <f t="shared" si="2"/>
        <v>#DIV/0!</v>
      </c>
      <c r="P75" s="67"/>
      <c r="Q75" s="68"/>
      <c r="R75" s="68"/>
      <c r="S75" s="69"/>
      <c r="T75" s="70"/>
      <c r="U75" s="70"/>
      <c r="V75" s="85"/>
      <c r="W75" s="72"/>
      <c r="X75" s="73"/>
      <c r="Y75" s="74"/>
      <c r="Z75" s="75"/>
      <c r="AB75" s="75"/>
      <c r="AC75" s="28"/>
      <c r="AD75" s="76"/>
      <c r="AE75" s="76"/>
      <c r="AF75" s="28"/>
      <c r="AG75" s="77"/>
      <c r="AH75" s="76"/>
      <c r="AI75" s="28"/>
      <c r="AJ75" s="78"/>
      <c r="AK75" s="78"/>
      <c r="AL75" s="2"/>
      <c r="AM75" s="79"/>
      <c r="AN75" s="79"/>
      <c r="AO75" s="79"/>
      <c r="AP75" s="80"/>
      <c r="AR75" s="28"/>
      <c r="AS75" s="29"/>
      <c r="AT75" s="83"/>
      <c r="AU75" s="81"/>
    </row>
    <row r="76" ht="18.5" customHeight="1" spans="1:47">
      <c r="A76" s="58"/>
      <c r="B76" s="59"/>
      <c r="C76" s="60"/>
      <c r="D76" s="61"/>
      <c r="E76" s="60"/>
      <c r="F76" s="62"/>
      <c r="G76" s="61"/>
      <c r="H76" s="63"/>
      <c r="I76" s="63"/>
      <c r="J76" s="64"/>
      <c r="K76" s="65"/>
      <c r="L76" s="64"/>
      <c r="M76" s="66"/>
      <c r="N76" s="65"/>
      <c r="O76" s="65" t="e">
        <f t="shared" si="2"/>
        <v>#DIV/0!</v>
      </c>
      <c r="P76" s="67"/>
      <c r="Q76" s="68"/>
      <c r="R76" s="68"/>
      <c r="S76" s="69"/>
      <c r="T76" s="70"/>
      <c r="U76" s="70"/>
      <c r="V76" s="85"/>
      <c r="W76" s="72"/>
      <c r="X76" s="73"/>
      <c r="Y76" s="74"/>
      <c r="Z76" s="75"/>
      <c r="AB76" s="75"/>
      <c r="AC76" s="28"/>
      <c r="AD76" s="76"/>
      <c r="AE76" s="76"/>
      <c r="AF76" s="28"/>
      <c r="AG76" s="77"/>
      <c r="AH76" s="76"/>
      <c r="AI76" s="28"/>
      <c r="AJ76" s="78"/>
      <c r="AK76" s="78"/>
      <c r="AL76" s="2"/>
      <c r="AM76" s="79"/>
      <c r="AN76" s="79"/>
      <c r="AO76" s="79"/>
      <c r="AP76" s="80"/>
      <c r="AR76" s="28"/>
      <c r="AS76" s="29"/>
      <c r="AT76" s="83"/>
      <c r="AU76" s="81"/>
    </row>
    <row r="77" ht="18.5" customHeight="1" spans="1:47">
      <c r="A77" s="58"/>
      <c r="B77" s="59"/>
      <c r="C77" s="60"/>
      <c r="D77" s="61"/>
      <c r="E77" s="60"/>
      <c r="F77" s="62"/>
      <c r="G77" s="61"/>
      <c r="H77" s="63"/>
      <c r="I77" s="63"/>
      <c r="J77" s="64"/>
      <c r="K77" s="65"/>
      <c r="L77" s="64"/>
      <c r="M77" s="66"/>
      <c r="N77" s="65"/>
      <c r="O77" s="65" t="e">
        <f t="shared" si="2"/>
        <v>#DIV/0!</v>
      </c>
      <c r="P77" s="67"/>
      <c r="Q77" s="68"/>
      <c r="R77" s="68"/>
      <c r="S77" s="69"/>
      <c r="T77" s="70"/>
      <c r="U77" s="70"/>
      <c r="V77" s="85"/>
      <c r="W77" s="72"/>
      <c r="X77" s="73"/>
      <c r="Y77" s="74"/>
      <c r="Z77" s="75"/>
      <c r="AB77" s="75"/>
      <c r="AC77" s="28"/>
      <c r="AD77" s="76"/>
      <c r="AE77" s="76"/>
      <c r="AF77" s="28"/>
      <c r="AG77" s="77"/>
      <c r="AH77" s="76"/>
      <c r="AI77" s="28"/>
      <c r="AJ77" s="78"/>
      <c r="AK77" s="78"/>
      <c r="AL77" s="2"/>
      <c r="AM77" s="79"/>
      <c r="AN77" s="79"/>
      <c r="AO77" s="79"/>
      <c r="AP77" s="80"/>
      <c r="AR77" s="28"/>
      <c r="AS77" s="29"/>
      <c r="AT77" s="83"/>
      <c r="AU77" s="81"/>
    </row>
    <row r="78" ht="18.5" customHeight="1" spans="1:47">
      <c r="A78" s="58"/>
      <c r="B78" s="59"/>
      <c r="C78" s="60"/>
      <c r="D78" s="61"/>
      <c r="E78" s="60"/>
      <c r="F78" s="62"/>
      <c r="G78" s="61"/>
      <c r="H78" s="63"/>
      <c r="I78" s="63"/>
      <c r="J78" s="64"/>
      <c r="K78" s="65"/>
      <c r="L78" s="64"/>
      <c r="M78" s="66"/>
      <c r="N78" s="65"/>
      <c r="O78" s="65" t="e">
        <f t="shared" si="2"/>
        <v>#DIV/0!</v>
      </c>
      <c r="P78" s="67"/>
      <c r="Q78" s="68"/>
      <c r="R78" s="68"/>
      <c r="S78" s="69"/>
      <c r="T78" s="70"/>
      <c r="U78" s="70"/>
      <c r="V78" s="85"/>
      <c r="W78" s="72"/>
      <c r="X78" s="73"/>
      <c r="Y78" s="74"/>
      <c r="Z78" s="75"/>
      <c r="AB78" s="75"/>
      <c r="AC78" s="28"/>
      <c r="AD78" s="76"/>
      <c r="AE78" s="76"/>
      <c r="AF78" s="28"/>
      <c r="AG78" s="77"/>
      <c r="AH78" s="76"/>
      <c r="AI78" s="28"/>
      <c r="AJ78" s="78"/>
      <c r="AK78" s="78"/>
      <c r="AL78" s="2"/>
      <c r="AM78" s="79"/>
      <c r="AN78" s="79"/>
      <c r="AO78" s="79"/>
      <c r="AP78" s="80"/>
      <c r="AR78" s="28"/>
      <c r="AS78" s="29"/>
      <c r="AT78" s="83"/>
      <c r="AU78" s="81"/>
    </row>
    <row r="79" ht="18.5" customHeight="1" spans="1:47">
      <c r="A79" s="58"/>
      <c r="B79" s="59"/>
      <c r="C79" s="60"/>
      <c r="D79" s="61"/>
      <c r="E79" s="60"/>
      <c r="F79" s="62"/>
      <c r="G79" s="61"/>
      <c r="H79" s="63"/>
      <c r="I79" s="63"/>
      <c r="J79" s="64"/>
      <c r="K79" s="65"/>
      <c r="L79" s="64"/>
      <c r="M79" s="66"/>
      <c r="N79" s="65"/>
      <c r="O79" s="65" t="e">
        <f t="shared" si="2"/>
        <v>#DIV/0!</v>
      </c>
      <c r="P79" s="67"/>
      <c r="Q79" s="68"/>
      <c r="R79" s="68"/>
      <c r="S79" s="69"/>
      <c r="T79" s="70"/>
      <c r="U79" s="70"/>
      <c r="V79" s="85"/>
      <c r="W79" s="72"/>
      <c r="X79" s="73"/>
      <c r="Y79" s="74"/>
      <c r="Z79" s="75"/>
      <c r="AB79" s="75"/>
      <c r="AC79" s="28"/>
      <c r="AD79" s="76"/>
      <c r="AE79" s="76"/>
      <c r="AF79" s="28"/>
      <c r="AG79" s="77"/>
      <c r="AH79" s="76"/>
      <c r="AI79" s="28"/>
      <c r="AJ79" s="78"/>
      <c r="AK79" s="78"/>
      <c r="AL79" s="2"/>
      <c r="AM79" s="79"/>
      <c r="AN79" s="79"/>
      <c r="AO79" s="79"/>
      <c r="AP79" s="80"/>
      <c r="AR79" s="28"/>
      <c r="AS79" s="29"/>
      <c r="AT79" s="83"/>
      <c r="AU79" s="81"/>
    </row>
    <row r="80" ht="18.5" customHeight="1" spans="1:47">
      <c r="A80" s="58"/>
      <c r="B80" s="59"/>
      <c r="C80" s="60"/>
      <c r="D80" s="61"/>
      <c r="E80" s="60"/>
      <c r="F80" s="62"/>
      <c r="G80" s="61"/>
      <c r="H80" s="63"/>
      <c r="I80" s="63"/>
      <c r="J80" s="64"/>
      <c r="K80" s="65"/>
      <c r="L80" s="64"/>
      <c r="M80" s="66"/>
      <c r="N80" s="65"/>
      <c r="O80" s="65" t="e">
        <f t="shared" si="2"/>
        <v>#DIV/0!</v>
      </c>
      <c r="P80" s="67"/>
      <c r="Q80" s="68"/>
      <c r="R80" s="68"/>
      <c r="S80" s="69"/>
      <c r="T80" s="70"/>
      <c r="U80" s="70"/>
      <c r="V80" s="85"/>
      <c r="W80" s="72"/>
      <c r="X80" s="73"/>
      <c r="Y80" s="74"/>
      <c r="Z80" s="75"/>
      <c r="AB80" s="75"/>
      <c r="AC80" s="28"/>
      <c r="AD80" s="76"/>
      <c r="AE80" s="76"/>
      <c r="AF80" s="28"/>
      <c r="AG80" s="77"/>
      <c r="AH80" s="76"/>
      <c r="AI80" s="28"/>
      <c r="AJ80" s="78"/>
      <c r="AK80" s="78"/>
      <c r="AL80" s="2"/>
      <c r="AM80" s="79"/>
      <c r="AN80" s="79"/>
      <c r="AO80" s="79"/>
      <c r="AP80" s="80"/>
      <c r="AR80" s="28"/>
      <c r="AS80" s="29"/>
      <c r="AT80" s="83"/>
      <c r="AU80" s="81"/>
    </row>
    <row r="81" ht="18.5" customHeight="1" spans="1:47">
      <c r="A81" s="58"/>
      <c r="B81" s="59"/>
      <c r="C81" s="60"/>
      <c r="D81" s="61"/>
      <c r="E81" s="60"/>
      <c r="F81" s="62"/>
      <c r="G81" s="61"/>
      <c r="H81" s="63"/>
      <c r="I81" s="63"/>
      <c r="J81" s="64"/>
      <c r="K81" s="65"/>
      <c r="L81" s="64"/>
      <c r="M81" s="66"/>
      <c r="N81" s="65"/>
      <c r="O81" s="65" t="e">
        <f t="shared" si="2"/>
        <v>#DIV/0!</v>
      </c>
      <c r="P81" s="67"/>
      <c r="Q81" s="68"/>
      <c r="R81" s="68"/>
      <c r="S81" s="69"/>
      <c r="T81" s="70"/>
      <c r="U81" s="70"/>
      <c r="V81" s="85"/>
      <c r="W81" s="72"/>
      <c r="X81" s="73"/>
      <c r="Y81" s="74"/>
      <c r="Z81" s="75"/>
      <c r="AB81" s="75"/>
      <c r="AC81" s="28"/>
      <c r="AD81" s="76"/>
      <c r="AE81" s="76"/>
      <c r="AF81" s="28"/>
      <c r="AG81" s="77"/>
      <c r="AH81" s="76"/>
      <c r="AI81" s="28"/>
      <c r="AJ81" s="78"/>
      <c r="AK81" s="78"/>
      <c r="AL81" s="2"/>
      <c r="AM81" s="79"/>
      <c r="AN81" s="79"/>
      <c r="AO81" s="79"/>
      <c r="AP81" s="80"/>
      <c r="AR81" s="28"/>
      <c r="AS81" s="29"/>
      <c r="AT81" s="83"/>
      <c r="AU81" s="81"/>
    </row>
    <row r="82" ht="18.5" customHeight="1" spans="1:47">
      <c r="A82" s="58"/>
      <c r="B82" s="59"/>
      <c r="C82" s="60"/>
      <c r="D82" s="61"/>
      <c r="E82" s="60"/>
      <c r="F82" s="62"/>
      <c r="G82" s="61"/>
      <c r="H82" s="63"/>
      <c r="I82" s="63"/>
      <c r="J82" s="64"/>
      <c r="K82" s="65"/>
      <c r="L82" s="64"/>
      <c r="M82" s="66"/>
      <c r="N82" s="65"/>
      <c r="O82" s="65" t="e">
        <f t="shared" si="2"/>
        <v>#DIV/0!</v>
      </c>
      <c r="P82" s="67"/>
      <c r="Q82" s="68"/>
      <c r="R82" s="68"/>
      <c r="S82" s="69"/>
      <c r="T82" s="70"/>
      <c r="U82" s="70"/>
      <c r="V82" s="85"/>
      <c r="W82" s="72"/>
      <c r="X82" s="73"/>
      <c r="Y82" s="74"/>
      <c r="Z82" s="75"/>
      <c r="AB82" s="75"/>
      <c r="AC82" s="28"/>
      <c r="AD82" s="76"/>
      <c r="AE82" s="76"/>
      <c r="AF82" s="28"/>
      <c r="AG82" s="77"/>
      <c r="AH82" s="76"/>
      <c r="AI82" s="28"/>
      <c r="AJ82" s="78"/>
      <c r="AK82" s="78"/>
      <c r="AL82" s="2"/>
      <c r="AM82" s="79"/>
      <c r="AN82" s="79"/>
      <c r="AO82" s="79"/>
      <c r="AP82" s="80"/>
      <c r="AR82" s="28"/>
      <c r="AS82" s="29"/>
      <c r="AT82" s="83"/>
      <c r="AU82" s="81"/>
    </row>
    <row r="83" ht="18.5" customHeight="1" spans="1:47">
      <c r="A83" s="58"/>
      <c r="B83" s="59"/>
      <c r="C83" s="60"/>
      <c r="D83" s="61"/>
      <c r="E83" s="60"/>
      <c r="F83" s="62"/>
      <c r="G83" s="61"/>
      <c r="H83" s="63"/>
      <c r="I83" s="63"/>
      <c r="J83" s="64"/>
      <c r="K83" s="65"/>
      <c r="L83" s="64"/>
      <c r="M83" s="66"/>
      <c r="N83" s="65"/>
      <c r="O83" s="65" t="e">
        <f t="shared" si="2"/>
        <v>#DIV/0!</v>
      </c>
      <c r="P83" s="67"/>
      <c r="Q83" s="68"/>
      <c r="R83" s="68"/>
      <c r="S83" s="69"/>
      <c r="T83" s="70"/>
      <c r="U83" s="70"/>
      <c r="V83" s="85"/>
      <c r="W83" s="72"/>
      <c r="X83" s="73"/>
      <c r="Y83" s="74"/>
      <c r="Z83" s="75"/>
      <c r="AB83" s="75"/>
      <c r="AC83" s="28"/>
      <c r="AD83" s="76"/>
      <c r="AE83" s="76"/>
      <c r="AF83" s="28"/>
      <c r="AG83" s="77"/>
      <c r="AH83" s="76"/>
      <c r="AI83" s="28"/>
      <c r="AJ83" s="78"/>
      <c r="AK83" s="78"/>
      <c r="AL83" s="2"/>
      <c r="AM83" s="79"/>
      <c r="AN83" s="79"/>
      <c r="AO83" s="79"/>
      <c r="AP83" s="80"/>
      <c r="AR83" s="28"/>
      <c r="AS83" s="29"/>
      <c r="AT83" s="83"/>
      <c r="AU83" s="81"/>
    </row>
    <row r="84" ht="18.5" customHeight="1" spans="1:47">
      <c r="A84" s="58"/>
      <c r="B84" s="59"/>
      <c r="C84" s="60"/>
      <c r="D84" s="61"/>
      <c r="E84" s="60"/>
      <c r="F84" s="62"/>
      <c r="G84" s="61"/>
      <c r="H84" s="63"/>
      <c r="I84" s="63"/>
      <c r="J84" s="64"/>
      <c r="K84" s="65"/>
      <c r="L84" s="64"/>
      <c r="M84" s="66"/>
      <c r="N84" s="65"/>
      <c r="O84" s="65" t="e">
        <f t="shared" si="2"/>
        <v>#DIV/0!</v>
      </c>
      <c r="P84" s="67"/>
      <c r="Q84" s="68"/>
      <c r="R84" s="68"/>
      <c r="S84" s="69"/>
      <c r="T84" s="70"/>
      <c r="U84" s="70"/>
      <c r="V84" s="85"/>
      <c r="W84" s="72"/>
      <c r="X84" s="73"/>
      <c r="Y84" s="74"/>
      <c r="Z84" s="75"/>
      <c r="AB84" s="75"/>
      <c r="AC84" s="28"/>
      <c r="AD84" s="76"/>
      <c r="AE84" s="76"/>
      <c r="AF84" s="28"/>
      <c r="AG84" s="77"/>
      <c r="AH84" s="76"/>
      <c r="AI84" s="28"/>
      <c r="AJ84" s="78"/>
      <c r="AK84" s="78"/>
      <c r="AL84" s="2"/>
      <c r="AM84" s="79"/>
      <c r="AN84" s="79"/>
      <c r="AO84" s="79"/>
      <c r="AP84" s="80"/>
      <c r="AR84" s="28"/>
      <c r="AS84" s="29"/>
      <c r="AT84" s="83"/>
      <c r="AU84" s="81"/>
    </row>
    <row r="85" ht="18.5" customHeight="1" spans="1:47">
      <c r="A85" s="58"/>
      <c r="B85" s="59"/>
      <c r="C85" s="60"/>
      <c r="D85" s="61"/>
      <c r="E85" s="60"/>
      <c r="F85" s="62"/>
      <c r="G85" s="61"/>
      <c r="H85" s="63"/>
      <c r="I85" s="63"/>
      <c r="J85" s="64"/>
      <c r="K85" s="65"/>
      <c r="L85" s="64"/>
      <c r="M85" s="66"/>
      <c r="N85" s="65"/>
      <c r="O85" s="65" t="e">
        <f t="shared" si="2"/>
        <v>#DIV/0!</v>
      </c>
      <c r="P85" s="67"/>
      <c r="Q85" s="68"/>
      <c r="R85" s="68"/>
      <c r="S85" s="69"/>
      <c r="T85" s="70"/>
      <c r="U85" s="70"/>
      <c r="V85" s="85"/>
      <c r="W85" s="72"/>
      <c r="X85" s="73"/>
      <c r="Y85" s="74"/>
      <c r="Z85" s="75"/>
      <c r="AB85" s="75"/>
      <c r="AC85" s="28"/>
      <c r="AD85" s="76"/>
      <c r="AE85" s="76"/>
      <c r="AF85" s="28"/>
      <c r="AG85" s="77"/>
      <c r="AH85" s="76"/>
      <c r="AI85" s="28"/>
      <c r="AJ85" s="78"/>
      <c r="AK85" s="78"/>
      <c r="AL85" s="2"/>
      <c r="AM85" s="79"/>
      <c r="AN85" s="79"/>
      <c r="AO85" s="79"/>
      <c r="AP85" s="80"/>
      <c r="AR85" s="28"/>
      <c r="AS85" s="29"/>
      <c r="AT85" s="83"/>
      <c r="AU85" s="81"/>
    </row>
    <row r="86" ht="18.5" customHeight="1" spans="1:47">
      <c r="A86" s="58"/>
      <c r="B86" s="59"/>
      <c r="C86" s="60"/>
      <c r="D86" s="61"/>
      <c r="E86" s="60"/>
      <c r="F86" s="62"/>
      <c r="G86" s="61"/>
      <c r="H86" s="63"/>
      <c r="I86" s="63"/>
      <c r="J86" s="64"/>
      <c r="K86" s="65"/>
      <c r="L86" s="64"/>
      <c r="M86" s="66"/>
      <c r="N86" s="65"/>
      <c r="O86" s="65" t="e">
        <f t="shared" si="2"/>
        <v>#DIV/0!</v>
      </c>
      <c r="P86" s="67"/>
      <c r="Q86" s="68"/>
      <c r="R86" s="68"/>
      <c r="S86" s="69"/>
      <c r="T86" s="70"/>
      <c r="U86" s="70"/>
      <c r="V86" s="85"/>
      <c r="W86" s="72"/>
      <c r="X86" s="73"/>
      <c r="Y86" s="74"/>
      <c r="Z86" s="75"/>
      <c r="AB86" s="75"/>
      <c r="AC86" s="28"/>
      <c r="AD86" s="76"/>
      <c r="AE86" s="76"/>
      <c r="AF86" s="28"/>
      <c r="AG86" s="77"/>
      <c r="AH86" s="76"/>
      <c r="AI86" s="28"/>
      <c r="AJ86" s="78"/>
      <c r="AK86" s="78"/>
      <c r="AL86" s="2"/>
      <c r="AM86" s="79"/>
      <c r="AN86" s="79"/>
      <c r="AO86" s="79"/>
      <c r="AP86" s="80"/>
      <c r="AR86" s="28"/>
      <c r="AS86" s="29"/>
      <c r="AT86" s="83"/>
      <c r="AU86" s="81"/>
    </row>
    <row r="87" ht="18.5" customHeight="1" spans="1:47">
      <c r="A87" s="58"/>
      <c r="B87" s="59"/>
      <c r="C87" s="60"/>
      <c r="D87" s="61"/>
      <c r="E87" s="60"/>
      <c r="F87" s="62"/>
      <c r="G87" s="61"/>
      <c r="H87" s="63"/>
      <c r="I87" s="63"/>
      <c r="J87" s="64"/>
      <c r="K87" s="65"/>
      <c r="L87" s="64"/>
      <c r="M87" s="66"/>
      <c r="N87" s="65"/>
      <c r="O87" s="65" t="e">
        <f t="shared" si="2"/>
        <v>#DIV/0!</v>
      </c>
      <c r="P87" s="67"/>
      <c r="Q87" s="68"/>
      <c r="R87" s="68"/>
      <c r="S87" s="69"/>
      <c r="T87" s="70"/>
      <c r="U87" s="70"/>
      <c r="V87" s="85"/>
      <c r="W87" s="72"/>
      <c r="X87" s="73"/>
      <c r="Y87" s="74"/>
      <c r="Z87" s="75"/>
      <c r="AB87" s="75"/>
      <c r="AC87" s="28"/>
      <c r="AD87" s="76"/>
      <c r="AE87" s="76"/>
      <c r="AF87" s="28"/>
      <c r="AG87" s="77"/>
      <c r="AH87" s="76"/>
      <c r="AI87" s="28"/>
      <c r="AJ87" s="78"/>
      <c r="AK87" s="78"/>
      <c r="AL87" s="2"/>
      <c r="AM87" s="79"/>
      <c r="AN87" s="79"/>
      <c r="AO87" s="79"/>
      <c r="AP87" s="80"/>
      <c r="AR87" s="28"/>
      <c r="AS87" s="29"/>
      <c r="AT87" s="83"/>
      <c r="AU87" s="81"/>
    </row>
    <row r="88" ht="18.5" customHeight="1" spans="1:47">
      <c r="A88" s="58"/>
      <c r="B88" s="59"/>
      <c r="C88" s="60"/>
      <c r="D88" s="61"/>
      <c r="E88" s="60"/>
      <c r="F88" s="62"/>
      <c r="G88" s="61"/>
      <c r="H88" s="63"/>
      <c r="I88" s="63"/>
      <c r="J88" s="64"/>
      <c r="K88" s="65"/>
      <c r="L88" s="64"/>
      <c r="M88" s="66"/>
      <c r="N88" s="65"/>
      <c r="O88" s="65" t="e">
        <f t="shared" si="2"/>
        <v>#DIV/0!</v>
      </c>
      <c r="P88" s="67"/>
      <c r="Q88" s="68"/>
      <c r="R88" s="68"/>
      <c r="S88" s="69"/>
      <c r="T88" s="70"/>
      <c r="U88" s="70"/>
      <c r="V88" s="85"/>
      <c r="W88" s="72"/>
      <c r="X88" s="73"/>
      <c r="Y88" s="74"/>
      <c r="Z88" s="75"/>
      <c r="AB88" s="75"/>
      <c r="AC88" s="28"/>
      <c r="AD88" s="76"/>
      <c r="AE88" s="76"/>
      <c r="AF88" s="28"/>
      <c r="AG88" s="77"/>
      <c r="AH88" s="76"/>
      <c r="AI88" s="28"/>
      <c r="AJ88" s="78"/>
      <c r="AK88" s="78"/>
      <c r="AL88" s="2"/>
      <c r="AM88" s="79"/>
      <c r="AN88" s="79"/>
      <c r="AO88" s="79"/>
      <c r="AP88" s="80"/>
      <c r="AR88" s="28"/>
      <c r="AS88" s="29"/>
      <c r="AT88" s="83"/>
      <c r="AU88" s="81"/>
    </row>
    <row r="89" ht="18.5" customHeight="1" spans="1:47">
      <c r="A89" s="58"/>
      <c r="B89" s="59"/>
      <c r="C89" s="60"/>
      <c r="D89" s="61"/>
      <c r="E89" s="60"/>
      <c r="F89" s="62"/>
      <c r="G89" s="61"/>
      <c r="H89" s="63"/>
      <c r="I89" s="63"/>
      <c r="J89" s="64"/>
      <c r="K89" s="65"/>
      <c r="L89" s="64"/>
      <c r="M89" s="66"/>
      <c r="N89" s="65"/>
      <c r="O89" s="65" t="e">
        <f t="shared" si="2"/>
        <v>#DIV/0!</v>
      </c>
      <c r="P89" s="67"/>
      <c r="Q89" s="68"/>
      <c r="R89" s="68"/>
      <c r="S89" s="69"/>
      <c r="T89" s="70"/>
      <c r="U89" s="70"/>
      <c r="V89" s="85"/>
      <c r="W89" s="72"/>
      <c r="X89" s="73"/>
      <c r="Y89" s="74"/>
      <c r="Z89" s="75"/>
      <c r="AB89" s="75"/>
      <c r="AC89" s="28"/>
      <c r="AD89" s="76"/>
      <c r="AE89" s="76"/>
      <c r="AF89" s="28"/>
      <c r="AG89" s="77"/>
      <c r="AH89" s="76"/>
      <c r="AI89" s="28"/>
      <c r="AJ89" s="78"/>
      <c r="AK89" s="78"/>
      <c r="AL89" s="2"/>
      <c r="AM89" s="79"/>
      <c r="AN89" s="79"/>
      <c r="AO89" s="79"/>
      <c r="AP89" s="80"/>
      <c r="AR89" s="28"/>
      <c r="AS89" s="29"/>
      <c r="AT89" s="83"/>
      <c r="AU89" s="81"/>
    </row>
    <row r="90" ht="18.5" customHeight="1" spans="1:47">
      <c r="A90" s="58"/>
      <c r="B90" s="59"/>
      <c r="C90" s="60"/>
      <c r="D90" s="87"/>
      <c r="E90" s="60"/>
      <c r="F90" s="62"/>
      <c r="G90" s="61"/>
      <c r="H90" s="63"/>
      <c r="I90" s="63"/>
      <c r="J90" s="64"/>
      <c r="K90" s="65"/>
      <c r="L90" s="64"/>
      <c r="M90" s="66"/>
      <c r="N90" s="65"/>
      <c r="O90" s="65" t="e">
        <f t="shared" si="2"/>
        <v>#DIV/0!</v>
      </c>
      <c r="P90" s="67"/>
      <c r="Q90" s="68"/>
      <c r="R90" s="68"/>
      <c r="S90" s="69"/>
      <c r="T90" s="70"/>
      <c r="U90" s="70"/>
      <c r="V90" s="85"/>
      <c r="W90" s="72"/>
      <c r="X90" s="73"/>
      <c r="Y90" s="74"/>
      <c r="Z90" s="75"/>
      <c r="AB90" s="75"/>
      <c r="AC90" s="28"/>
      <c r="AD90" s="76"/>
      <c r="AE90" s="76"/>
      <c r="AF90" s="28"/>
      <c r="AG90" s="77"/>
      <c r="AH90" s="76"/>
      <c r="AI90" s="28"/>
      <c r="AJ90" s="78"/>
      <c r="AK90" s="78"/>
      <c r="AL90" s="2"/>
      <c r="AM90" s="79"/>
      <c r="AN90" s="79"/>
      <c r="AO90" s="79"/>
      <c r="AP90" s="80"/>
      <c r="AR90" s="28"/>
      <c r="AS90" s="29"/>
      <c r="AT90" s="83"/>
      <c r="AU90" s="81"/>
    </row>
    <row r="91" ht="18.5" customHeight="1" spans="1:47">
      <c r="A91" s="58"/>
      <c r="B91" s="59"/>
      <c r="C91" s="60"/>
      <c r="D91" s="61"/>
      <c r="E91" s="60"/>
      <c r="F91" s="62"/>
      <c r="G91" s="61"/>
      <c r="H91" s="63"/>
      <c r="I91" s="63"/>
      <c r="J91" s="64"/>
      <c r="K91" s="65"/>
      <c r="L91" s="64"/>
      <c r="M91" s="66"/>
      <c r="N91" s="65"/>
      <c r="O91" s="65" t="e">
        <f t="shared" si="2"/>
        <v>#DIV/0!</v>
      </c>
      <c r="P91" s="67"/>
      <c r="Q91" s="68"/>
      <c r="R91" s="68"/>
      <c r="S91" s="69"/>
      <c r="T91" s="70"/>
      <c r="U91" s="70"/>
      <c r="V91" s="85"/>
      <c r="W91" s="72"/>
      <c r="X91" s="73"/>
      <c r="Y91" s="74"/>
      <c r="Z91" s="75"/>
      <c r="AB91" s="75"/>
      <c r="AC91" s="28"/>
      <c r="AD91" s="76"/>
      <c r="AE91" s="76"/>
      <c r="AF91" s="28"/>
      <c r="AG91" s="77"/>
      <c r="AH91" s="76"/>
      <c r="AI91" s="28"/>
      <c r="AJ91" s="78"/>
      <c r="AK91" s="78"/>
      <c r="AL91" s="2"/>
      <c r="AM91" s="79"/>
      <c r="AN91" s="79"/>
      <c r="AO91" s="79"/>
      <c r="AP91" s="80"/>
      <c r="AR91" s="28"/>
      <c r="AS91" s="29"/>
      <c r="AT91" s="83"/>
      <c r="AU91" s="81"/>
    </row>
    <row r="92" ht="18.5" customHeight="1" spans="1:47">
      <c r="A92" s="58"/>
      <c r="B92" s="59"/>
      <c r="C92" s="60"/>
      <c r="D92" s="61"/>
      <c r="E92" s="60"/>
      <c r="F92" s="62"/>
      <c r="G92" s="61"/>
      <c r="H92" s="63"/>
      <c r="I92" s="63"/>
      <c r="J92" s="64"/>
      <c r="K92" s="65"/>
      <c r="L92" s="64"/>
      <c r="M92" s="66"/>
      <c r="N92" s="65"/>
      <c r="O92" s="65" t="e">
        <f t="shared" si="2"/>
        <v>#DIV/0!</v>
      </c>
      <c r="P92" s="67"/>
      <c r="Q92" s="68"/>
      <c r="R92" s="68"/>
      <c r="S92" s="69"/>
      <c r="T92" s="70"/>
      <c r="U92" s="70"/>
      <c r="V92" s="85"/>
      <c r="W92" s="72"/>
      <c r="X92" s="73"/>
      <c r="Y92" s="74"/>
      <c r="Z92" s="75"/>
      <c r="AB92" s="75"/>
      <c r="AC92" s="28"/>
      <c r="AD92" s="76"/>
      <c r="AE92" s="76"/>
      <c r="AF92" s="28"/>
      <c r="AG92" s="77"/>
      <c r="AH92" s="76"/>
      <c r="AI92" s="28"/>
      <c r="AJ92" s="78"/>
      <c r="AK92" s="78"/>
      <c r="AL92" s="2"/>
      <c r="AM92" s="79"/>
      <c r="AN92" s="79"/>
      <c r="AO92" s="79"/>
      <c r="AP92" s="80"/>
      <c r="AR92" s="28"/>
      <c r="AS92" s="29"/>
      <c r="AT92" s="83"/>
      <c r="AU92" s="81"/>
    </row>
    <row r="93" ht="18.5" customHeight="1" spans="1:47">
      <c r="A93" s="58"/>
      <c r="B93" s="59"/>
      <c r="C93" s="60"/>
      <c r="D93" s="61"/>
      <c r="E93" s="60"/>
      <c r="F93" s="62"/>
      <c r="G93" s="61"/>
      <c r="H93" s="63"/>
      <c r="I93" s="63"/>
      <c r="J93" s="64"/>
      <c r="K93" s="65"/>
      <c r="L93" s="64"/>
      <c r="M93" s="66"/>
      <c r="N93" s="65"/>
      <c r="O93" s="65" t="e">
        <f t="shared" si="2"/>
        <v>#DIV/0!</v>
      </c>
      <c r="P93" s="67"/>
      <c r="Q93" s="68"/>
      <c r="R93" s="68"/>
      <c r="S93" s="69"/>
      <c r="T93" s="70"/>
      <c r="U93" s="70"/>
      <c r="V93" s="85"/>
      <c r="W93" s="72"/>
      <c r="X93" s="73"/>
      <c r="Y93" s="74"/>
      <c r="Z93" s="75"/>
      <c r="AB93" s="75"/>
      <c r="AC93" s="28"/>
      <c r="AD93" s="76"/>
      <c r="AE93" s="76"/>
      <c r="AF93" s="28"/>
      <c r="AG93" s="77"/>
      <c r="AH93" s="76"/>
      <c r="AI93" s="28"/>
      <c r="AJ93" s="78"/>
      <c r="AK93" s="78"/>
      <c r="AL93" s="2"/>
      <c r="AM93" s="79"/>
      <c r="AN93" s="79"/>
      <c r="AO93" s="79"/>
      <c r="AP93" s="80"/>
      <c r="AR93" s="28"/>
      <c r="AS93" s="29"/>
      <c r="AT93" s="83"/>
      <c r="AU93" s="81"/>
    </row>
    <row r="94" ht="18.5" customHeight="1" spans="1:47">
      <c r="A94" s="58"/>
      <c r="B94" s="59"/>
      <c r="C94" s="60"/>
      <c r="D94" s="61"/>
      <c r="E94" s="60"/>
      <c r="F94" s="62"/>
      <c r="G94" s="61"/>
      <c r="H94" s="63"/>
      <c r="I94" s="63"/>
      <c r="J94" s="64"/>
      <c r="K94" s="65"/>
      <c r="L94" s="64"/>
      <c r="M94" s="66"/>
      <c r="N94" s="65"/>
      <c r="O94" s="65" t="e">
        <f t="shared" si="2"/>
        <v>#DIV/0!</v>
      </c>
      <c r="P94" s="67"/>
      <c r="Q94" s="68"/>
      <c r="R94" s="68"/>
      <c r="S94" s="69"/>
      <c r="T94" s="70"/>
      <c r="U94" s="70"/>
      <c r="V94" s="85"/>
      <c r="W94" s="72"/>
      <c r="X94" s="73"/>
      <c r="Y94" s="74"/>
      <c r="Z94" s="75"/>
      <c r="AB94" s="75"/>
      <c r="AC94" s="28"/>
      <c r="AD94" s="76"/>
      <c r="AE94" s="76"/>
      <c r="AF94" s="28"/>
      <c r="AG94" s="77"/>
      <c r="AH94" s="76"/>
      <c r="AI94" s="28"/>
      <c r="AJ94" s="78"/>
      <c r="AK94" s="78"/>
      <c r="AL94" s="2"/>
      <c r="AM94" s="79"/>
      <c r="AN94" s="79"/>
      <c r="AO94" s="79"/>
      <c r="AP94" s="80"/>
      <c r="AR94" s="28"/>
      <c r="AS94" s="29"/>
      <c r="AT94" s="83"/>
      <c r="AU94" s="81"/>
    </row>
    <row r="95" ht="18.5" customHeight="1" spans="1:47">
      <c r="A95" s="58"/>
      <c r="B95" s="59"/>
      <c r="C95" s="60"/>
      <c r="D95" s="62"/>
      <c r="E95" s="60"/>
      <c r="F95" s="62"/>
      <c r="G95" s="61"/>
      <c r="H95" s="63"/>
      <c r="I95" s="63"/>
      <c r="J95" s="64"/>
      <c r="K95" s="65"/>
      <c r="L95" s="64"/>
      <c r="M95" s="66"/>
      <c r="N95" s="65"/>
      <c r="O95" s="65" t="e">
        <f t="shared" si="2"/>
        <v>#DIV/0!</v>
      </c>
      <c r="P95" s="67"/>
      <c r="Q95" s="68"/>
      <c r="R95" s="68"/>
      <c r="S95" s="69"/>
      <c r="T95" s="70"/>
      <c r="U95" s="70"/>
      <c r="V95" s="85"/>
      <c r="W95" s="72"/>
      <c r="X95" s="73"/>
      <c r="Y95" s="74"/>
      <c r="Z95" s="75"/>
      <c r="AB95" s="75"/>
      <c r="AC95" s="28"/>
      <c r="AD95" s="76"/>
      <c r="AE95" s="76"/>
      <c r="AF95" s="28"/>
      <c r="AG95" s="77"/>
      <c r="AH95" s="76"/>
      <c r="AI95" s="28"/>
      <c r="AJ95" s="78"/>
      <c r="AK95" s="78"/>
      <c r="AL95" s="2"/>
      <c r="AM95" s="79"/>
      <c r="AN95" s="79"/>
      <c r="AO95" s="79"/>
      <c r="AP95" s="80"/>
      <c r="AR95" s="28"/>
      <c r="AS95" s="29"/>
      <c r="AT95" s="83"/>
      <c r="AU95" s="81"/>
    </row>
    <row r="96" ht="18.5" customHeight="1" spans="1:47">
      <c r="A96" s="58"/>
      <c r="B96" s="59"/>
      <c r="C96" s="60"/>
      <c r="D96" s="61"/>
      <c r="E96" s="60"/>
      <c r="F96" s="62"/>
      <c r="G96" s="61"/>
      <c r="H96" s="63"/>
      <c r="I96" s="63"/>
      <c r="J96" s="64"/>
      <c r="K96" s="65"/>
      <c r="L96" s="64"/>
      <c r="M96" s="66"/>
      <c r="N96" s="65"/>
      <c r="O96" s="65" t="e">
        <f t="shared" si="2"/>
        <v>#DIV/0!</v>
      </c>
      <c r="P96" s="67"/>
      <c r="Q96" s="68"/>
      <c r="R96" s="68"/>
      <c r="S96" s="69"/>
      <c r="T96" s="70"/>
      <c r="U96" s="70"/>
      <c r="V96" s="85"/>
      <c r="W96" s="72"/>
      <c r="X96" s="73"/>
      <c r="Y96" s="74"/>
      <c r="Z96" s="75"/>
      <c r="AB96" s="75"/>
      <c r="AC96" s="28"/>
      <c r="AD96" s="76"/>
      <c r="AE96" s="76"/>
      <c r="AF96" s="28"/>
      <c r="AG96" s="77"/>
      <c r="AH96" s="76"/>
      <c r="AI96" s="28"/>
      <c r="AJ96" s="78"/>
      <c r="AK96" s="78"/>
      <c r="AL96" s="2"/>
      <c r="AM96" s="79"/>
      <c r="AN96" s="79"/>
      <c r="AO96" s="79"/>
      <c r="AP96" s="80"/>
      <c r="AR96" s="28"/>
      <c r="AS96" s="29"/>
      <c r="AT96" s="83"/>
      <c r="AU96" s="81"/>
    </row>
    <row r="97" ht="18.5" customHeight="1" spans="1:47">
      <c r="A97" s="58"/>
      <c r="B97" s="59"/>
      <c r="C97" s="60"/>
      <c r="D97" s="61"/>
      <c r="E97" s="60"/>
      <c r="F97" s="62"/>
      <c r="G97" s="61"/>
      <c r="H97" s="63"/>
      <c r="I97" s="63"/>
      <c r="J97" s="64"/>
      <c r="K97" s="65"/>
      <c r="L97" s="64"/>
      <c r="M97" s="66"/>
      <c r="N97" s="65"/>
      <c r="O97" s="65" t="e">
        <f t="shared" si="2"/>
        <v>#DIV/0!</v>
      </c>
      <c r="P97" s="67"/>
      <c r="Q97" s="68"/>
      <c r="R97" s="68"/>
      <c r="S97" s="69"/>
      <c r="T97" s="70"/>
      <c r="U97" s="70"/>
      <c r="V97" s="85"/>
      <c r="W97" s="72"/>
      <c r="X97" s="73"/>
      <c r="Y97" s="74"/>
      <c r="Z97" s="75"/>
      <c r="AB97" s="75"/>
      <c r="AC97" s="28"/>
      <c r="AD97" s="76"/>
      <c r="AE97" s="76"/>
      <c r="AF97" s="28"/>
      <c r="AG97" s="77"/>
      <c r="AH97" s="76"/>
      <c r="AI97" s="28"/>
      <c r="AJ97" s="78"/>
      <c r="AK97" s="78"/>
      <c r="AL97" s="2"/>
      <c r="AM97" s="79"/>
      <c r="AN97" s="79"/>
      <c r="AO97" s="79"/>
      <c r="AP97" s="80"/>
      <c r="AR97" s="28"/>
      <c r="AS97" s="29"/>
      <c r="AT97" s="83"/>
      <c r="AU97" s="81"/>
    </row>
    <row r="98" ht="18.5" customHeight="1" spans="1:47">
      <c r="A98" s="58"/>
      <c r="B98" s="59"/>
      <c r="C98" s="60"/>
      <c r="D98" s="61"/>
      <c r="E98" s="60"/>
      <c r="F98" s="62"/>
      <c r="G98" s="61"/>
      <c r="H98" s="63"/>
      <c r="I98" s="63"/>
      <c r="J98" s="64"/>
      <c r="K98" s="65"/>
      <c r="L98" s="64"/>
      <c r="M98" s="66"/>
      <c r="N98" s="65"/>
      <c r="O98" s="65" t="e">
        <f t="shared" si="2"/>
        <v>#DIV/0!</v>
      </c>
      <c r="P98" s="67"/>
      <c r="Q98" s="68"/>
      <c r="R98" s="68"/>
      <c r="S98" s="69"/>
      <c r="T98" s="70"/>
      <c r="U98" s="70"/>
      <c r="V98" s="85"/>
      <c r="W98" s="72"/>
      <c r="X98" s="73"/>
      <c r="Y98" s="74"/>
      <c r="Z98" s="75"/>
      <c r="AB98" s="75"/>
      <c r="AC98" s="28"/>
      <c r="AD98" s="76"/>
      <c r="AE98" s="76"/>
      <c r="AF98" s="28"/>
      <c r="AG98" s="77"/>
      <c r="AH98" s="76"/>
      <c r="AI98" s="28"/>
      <c r="AJ98" s="78"/>
      <c r="AK98" s="78"/>
      <c r="AL98" s="2"/>
      <c r="AM98" s="79"/>
      <c r="AN98" s="79"/>
      <c r="AO98" s="79"/>
      <c r="AP98" s="80"/>
      <c r="AR98" s="28"/>
      <c r="AS98" s="29"/>
      <c r="AT98" s="83"/>
      <c r="AU98" s="81"/>
    </row>
    <row r="99" ht="18.5" customHeight="1" spans="1:47">
      <c r="A99" s="58"/>
      <c r="B99" s="59"/>
      <c r="C99" s="60"/>
      <c r="D99" s="61"/>
      <c r="E99" s="60"/>
      <c r="F99" s="62"/>
      <c r="G99" s="61"/>
      <c r="H99" s="63"/>
      <c r="I99" s="63"/>
      <c r="J99" s="64"/>
      <c r="K99" s="65"/>
      <c r="L99" s="64"/>
      <c r="M99" s="66"/>
      <c r="N99" s="65"/>
      <c r="O99" s="65" t="e">
        <f t="shared" si="2"/>
        <v>#DIV/0!</v>
      </c>
      <c r="P99" s="67"/>
      <c r="Q99" s="68"/>
      <c r="R99" s="68"/>
      <c r="S99" s="69"/>
      <c r="T99" s="70"/>
      <c r="U99" s="70"/>
      <c r="V99" s="85"/>
      <c r="W99" s="72"/>
      <c r="X99" s="73"/>
      <c r="Y99" s="74"/>
      <c r="Z99" s="75"/>
      <c r="AB99" s="75"/>
      <c r="AC99" s="28"/>
      <c r="AD99" s="76"/>
      <c r="AE99" s="76"/>
      <c r="AF99" s="28"/>
      <c r="AG99" s="77"/>
      <c r="AH99" s="76"/>
      <c r="AI99" s="28"/>
      <c r="AJ99" s="78"/>
      <c r="AK99" s="78"/>
      <c r="AL99" s="2"/>
      <c r="AM99" s="79"/>
      <c r="AN99" s="79"/>
      <c r="AO99" s="79"/>
      <c r="AP99" s="80"/>
      <c r="AR99" s="28"/>
      <c r="AS99" s="29"/>
      <c r="AT99" s="83"/>
      <c r="AU99" s="81"/>
    </row>
    <row r="100" ht="18.5" customHeight="1" spans="1:47">
      <c r="A100" s="58"/>
      <c r="B100" s="59"/>
      <c r="C100" s="60"/>
      <c r="D100" s="61"/>
      <c r="E100" s="60"/>
      <c r="F100" s="62"/>
      <c r="G100" s="61"/>
      <c r="H100" s="63"/>
      <c r="I100" s="63"/>
      <c r="J100" s="64"/>
      <c r="K100" s="65"/>
      <c r="L100" s="64"/>
      <c r="M100" s="66"/>
      <c r="N100" s="65"/>
      <c r="O100" s="65" t="e">
        <f t="shared" si="2"/>
        <v>#DIV/0!</v>
      </c>
      <c r="P100" s="67"/>
      <c r="Q100" s="68"/>
      <c r="R100" s="68"/>
      <c r="S100" s="69"/>
      <c r="T100" s="70"/>
      <c r="U100" s="70"/>
      <c r="V100" s="85"/>
      <c r="W100" s="72"/>
      <c r="X100" s="73"/>
      <c r="Y100" s="74"/>
      <c r="Z100" s="75"/>
      <c r="AB100" s="75"/>
      <c r="AC100" s="28"/>
      <c r="AD100" s="76"/>
      <c r="AE100" s="76"/>
      <c r="AF100" s="28"/>
      <c r="AG100" s="77"/>
      <c r="AH100" s="76"/>
      <c r="AI100" s="28"/>
      <c r="AJ100" s="78"/>
      <c r="AK100" s="78"/>
      <c r="AL100" s="2"/>
      <c r="AM100" s="79"/>
      <c r="AN100" s="79"/>
      <c r="AO100" s="79"/>
      <c r="AP100" s="80"/>
      <c r="AR100" s="28"/>
      <c r="AS100" s="29"/>
      <c r="AT100" s="83"/>
      <c r="AU100" s="81"/>
    </row>
    <row r="101" ht="18.5" customHeight="1" spans="1:47">
      <c r="A101" s="58"/>
      <c r="B101" s="59"/>
      <c r="C101" s="60"/>
      <c r="D101" s="61"/>
      <c r="E101" s="60"/>
      <c r="F101" s="62"/>
      <c r="G101" s="61"/>
      <c r="H101" s="63"/>
      <c r="I101" s="63"/>
      <c r="J101" s="64"/>
      <c r="K101" s="65"/>
      <c r="L101" s="64"/>
      <c r="M101" s="66"/>
      <c r="N101" s="65"/>
      <c r="O101" s="65" t="e">
        <f t="shared" si="2"/>
        <v>#DIV/0!</v>
      </c>
      <c r="P101" s="67"/>
      <c r="Q101" s="68"/>
      <c r="R101" s="68"/>
      <c r="S101" s="69"/>
      <c r="T101" s="70"/>
      <c r="U101" s="70"/>
      <c r="V101" s="85"/>
      <c r="W101" s="72"/>
      <c r="X101" s="73"/>
      <c r="Y101" s="74"/>
      <c r="Z101" s="75"/>
      <c r="AB101" s="75"/>
      <c r="AC101" s="28"/>
      <c r="AD101" s="76"/>
      <c r="AE101" s="76"/>
      <c r="AF101" s="28"/>
      <c r="AG101" s="77"/>
      <c r="AH101" s="76"/>
      <c r="AI101" s="28"/>
      <c r="AJ101" s="78"/>
      <c r="AK101" s="78"/>
      <c r="AL101" s="2"/>
      <c r="AM101" s="79"/>
      <c r="AN101" s="79"/>
      <c r="AO101" s="79"/>
      <c r="AP101" s="80"/>
      <c r="AR101" s="28"/>
      <c r="AS101" s="29"/>
      <c r="AT101" s="83"/>
      <c r="AU101" s="81"/>
    </row>
    <row r="102" ht="18.5" customHeight="1" spans="1:47">
      <c r="A102" s="58"/>
      <c r="B102" s="59"/>
      <c r="C102" s="60"/>
      <c r="D102" s="61"/>
      <c r="E102" s="60"/>
      <c r="F102" s="62"/>
      <c r="G102" s="61"/>
      <c r="H102" s="63"/>
      <c r="I102" s="63"/>
      <c r="J102" s="64"/>
      <c r="K102" s="65"/>
      <c r="L102" s="64"/>
      <c r="M102" s="66"/>
      <c r="N102" s="65"/>
      <c r="O102" s="65" t="e">
        <f t="shared" si="2"/>
        <v>#DIV/0!</v>
      </c>
      <c r="P102" s="67"/>
      <c r="Q102" s="68"/>
      <c r="R102" s="68"/>
      <c r="S102" s="69"/>
      <c r="T102" s="70"/>
      <c r="U102" s="70"/>
      <c r="V102" s="85"/>
      <c r="W102" s="72"/>
      <c r="X102" s="73"/>
      <c r="Y102" s="74"/>
      <c r="Z102" s="75"/>
      <c r="AB102" s="75"/>
      <c r="AC102" s="28"/>
      <c r="AD102" s="76"/>
      <c r="AE102" s="76"/>
      <c r="AF102" s="28"/>
      <c r="AG102" s="77"/>
      <c r="AH102" s="76"/>
      <c r="AI102" s="28"/>
      <c r="AJ102" s="78"/>
      <c r="AK102" s="78"/>
      <c r="AL102" s="2"/>
      <c r="AM102" s="79"/>
      <c r="AN102" s="79"/>
      <c r="AO102" s="79"/>
      <c r="AP102" s="80"/>
      <c r="AR102" s="28"/>
      <c r="AS102" s="29"/>
      <c r="AT102" s="83"/>
      <c r="AU102" s="81"/>
    </row>
    <row r="103" ht="18.5" customHeight="1" spans="1:47">
      <c r="A103" s="58"/>
      <c r="B103" s="59"/>
      <c r="C103" s="60"/>
      <c r="D103" s="61"/>
      <c r="E103" s="60"/>
      <c r="F103" s="62"/>
      <c r="G103" s="61"/>
      <c r="H103" s="63"/>
      <c r="I103" s="63"/>
      <c r="J103" s="64"/>
      <c r="K103" s="65"/>
      <c r="L103" s="64"/>
      <c r="M103" s="66"/>
      <c r="N103" s="65"/>
      <c r="O103" s="65" t="e">
        <f t="shared" si="2"/>
        <v>#DIV/0!</v>
      </c>
      <c r="P103" s="67"/>
      <c r="Q103" s="68"/>
      <c r="R103" s="68"/>
      <c r="S103" s="69"/>
      <c r="T103" s="70"/>
      <c r="U103" s="70"/>
      <c r="V103" s="85"/>
      <c r="W103" s="72"/>
      <c r="X103" s="73"/>
      <c r="Y103" s="74"/>
      <c r="Z103" s="75"/>
      <c r="AB103" s="75"/>
      <c r="AC103" s="28"/>
      <c r="AD103" s="76"/>
      <c r="AE103" s="76"/>
      <c r="AF103" s="28"/>
      <c r="AG103" s="77"/>
      <c r="AH103" s="76"/>
      <c r="AI103" s="28"/>
      <c r="AJ103" s="78"/>
      <c r="AK103" s="78"/>
      <c r="AL103" s="2"/>
      <c r="AM103" s="79"/>
      <c r="AN103" s="79"/>
      <c r="AO103" s="79"/>
      <c r="AP103" s="80"/>
      <c r="AR103" s="28"/>
      <c r="AS103" s="29"/>
      <c r="AT103" s="83"/>
      <c r="AU103" s="81"/>
    </row>
    <row r="104" ht="18.5" customHeight="1" spans="1:47">
      <c r="A104" s="58"/>
      <c r="B104" s="59"/>
      <c r="C104" s="60"/>
      <c r="D104" s="62"/>
      <c r="E104" s="60"/>
      <c r="F104" s="62"/>
      <c r="G104" s="61"/>
      <c r="H104" s="63"/>
      <c r="I104" s="63"/>
      <c r="J104" s="64"/>
      <c r="K104" s="65"/>
      <c r="L104" s="64"/>
      <c r="M104" s="66"/>
      <c r="N104" s="65"/>
      <c r="O104" s="65" t="e">
        <f t="shared" si="2"/>
        <v>#DIV/0!</v>
      </c>
      <c r="P104" s="67"/>
      <c r="Q104" s="68"/>
      <c r="R104" s="68"/>
      <c r="S104" s="69"/>
      <c r="T104" s="70"/>
      <c r="U104" s="70"/>
      <c r="V104" s="85"/>
      <c r="W104" s="72"/>
      <c r="X104" s="73"/>
      <c r="Y104" s="74"/>
      <c r="Z104" s="75"/>
      <c r="AB104" s="75"/>
      <c r="AC104" s="28"/>
      <c r="AD104" s="76"/>
      <c r="AE104" s="76"/>
      <c r="AF104" s="28"/>
      <c r="AG104" s="77"/>
      <c r="AH104" s="76"/>
      <c r="AI104" s="28"/>
      <c r="AJ104" s="78"/>
      <c r="AK104" s="78"/>
      <c r="AL104" s="2"/>
      <c r="AM104" s="79"/>
      <c r="AN104" s="79"/>
      <c r="AO104" s="79"/>
      <c r="AP104" s="80"/>
      <c r="AR104" s="28"/>
      <c r="AS104" s="29"/>
      <c r="AT104" s="83"/>
      <c r="AU104" s="81"/>
    </row>
    <row r="105" ht="18.5" customHeight="1" spans="1:47">
      <c r="A105" s="58"/>
      <c r="B105" s="59"/>
      <c r="C105" s="60"/>
      <c r="D105" s="61"/>
      <c r="E105" s="60"/>
      <c r="F105" s="62"/>
      <c r="G105" s="61"/>
      <c r="H105" s="63"/>
      <c r="I105" s="63"/>
      <c r="J105" s="64"/>
      <c r="K105" s="65"/>
      <c r="L105" s="64"/>
      <c r="M105" s="66"/>
      <c r="N105" s="65"/>
      <c r="O105" s="65" t="e">
        <f t="shared" si="2"/>
        <v>#DIV/0!</v>
      </c>
      <c r="P105" s="67"/>
      <c r="Q105" s="68"/>
      <c r="R105" s="68"/>
      <c r="S105" s="69"/>
      <c r="T105" s="70"/>
      <c r="U105" s="70"/>
      <c r="V105" s="85"/>
      <c r="W105" s="72"/>
      <c r="X105" s="73"/>
      <c r="Y105" s="74"/>
      <c r="Z105" s="75"/>
      <c r="AB105" s="75"/>
      <c r="AC105" s="28"/>
      <c r="AD105" s="76"/>
      <c r="AE105" s="76"/>
      <c r="AF105" s="28"/>
      <c r="AG105" s="77"/>
      <c r="AH105" s="76"/>
      <c r="AI105" s="28"/>
      <c r="AJ105" s="78"/>
      <c r="AK105" s="78"/>
      <c r="AL105" s="2"/>
      <c r="AM105" s="79"/>
      <c r="AN105" s="79"/>
      <c r="AO105" s="79"/>
      <c r="AP105" s="80"/>
      <c r="AR105" s="28"/>
      <c r="AS105" s="29"/>
      <c r="AT105" s="83"/>
      <c r="AU105" s="81"/>
    </row>
    <row r="106" ht="18.5" customHeight="1" spans="1:47">
      <c r="A106" s="58"/>
      <c r="B106" s="59"/>
      <c r="C106" s="60"/>
      <c r="D106" s="61"/>
      <c r="E106" s="60"/>
      <c r="F106" s="62"/>
      <c r="G106" s="61"/>
      <c r="H106" s="63"/>
      <c r="I106" s="63"/>
      <c r="J106" s="64"/>
      <c r="K106" s="65"/>
      <c r="L106" s="64"/>
      <c r="M106" s="66"/>
      <c r="N106" s="65"/>
      <c r="O106" s="65" t="e">
        <f t="shared" si="2"/>
        <v>#DIV/0!</v>
      </c>
      <c r="P106" s="67"/>
      <c r="Q106" s="68"/>
      <c r="R106" s="68"/>
      <c r="S106" s="69"/>
      <c r="T106" s="70"/>
      <c r="U106" s="70"/>
      <c r="V106" s="85"/>
      <c r="W106" s="72"/>
      <c r="X106" s="73"/>
      <c r="Y106" s="74"/>
      <c r="Z106" s="75"/>
      <c r="AB106" s="75"/>
      <c r="AC106" s="28"/>
      <c r="AD106" s="76"/>
      <c r="AE106" s="76"/>
      <c r="AF106" s="28"/>
      <c r="AG106" s="77"/>
      <c r="AH106" s="76"/>
      <c r="AI106" s="28"/>
      <c r="AJ106" s="78"/>
      <c r="AK106" s="78"/>
      <c r="AL106" s="2"/>
      <c r="AM106" s="79"/>
      <c r="AN106" s="79"/>
      <c r="AO106" s="79"/>
      <c r="AP106" s="80"/>
      <c r="AR106" s="28"/>
      <c r="AS106" s="29"/>
      <c r="AT106" s="83"/>
      <c r="AU106" s="81"/>
    </row>
    <row r="107" ht="18.5" customHeight="1" spans="1:47">
      <c r="A107" s="58"/>
      <c r="B107" s="59"/>
      <c r="C107" s="60"/>
      <c r="D107" s="61"/>
      <c r="E107" s="60"/>
      <c r="F107" s="62"/>
      <c r="G107" s="61"/>
      <c r="H107" s="63"/>
      <c r="I107" s="63"/>
      <c r="J107" s="64"/>
      <c r="K107" s="65"/>
      <c r="L107" s="64"/>
      <c r="M107" s="66"/>
      <c r="N107" s="65"/>
      <c r="O107" s="65" t="e">
        <f t="shared" si="2"/>
        <v>#DIV/0!</v>
      </c>
      <c r="P107" s="67"/>
      <c r="Q107" s="68"/>
      <c r="R107" s="68"/>
      <c r="S107" s="69"/>
      <c r="T107" s="70"/>
      <c r="U107" s="70"/>
      <c r="V107" s="85"/>
      <c r="W107" s="72"/>
      <c r="X107" s="73"/>
      <c r="Y107" s="74"/>
      <c r="Z107" s="75"/>
      <c r="AB107" s="75"/>
      <c r="AC107" s="28"/>
      <c r="AD107" s="76"/>
      <c r="AE107" s="76"/>
      <c r="AF107" s="28"/>
      <c r="AG107" s="77"/>
      <c r="AH107" s="76"/>
      <c r="AI107" s="28"/>
      <c r="AJ107" s="78"/>
      <c r="AK107" s="78"/>
      <c r="AL107" s="2"/>
      <c r="AM107" s="79"/>
      <c r="AN107" s="79"/>
      <c r="AO107" s="79"/>
      <c r="AP107" s="80"/>
      <c r="AR107" s="28"/>
      <c r="AS107" s="29"/>
      <c r="AT107" s="83"/>
      <c r="AU107" s="81"/>
    </row>
    <row r="108" ht="18.5" customHeight="1" spans="1:47">
      <c r="A108" s="58"/>
      <c r="B108" s="59"/>
      <c r="C108" s="60"/>
      <c r="D108" s="61"/>
      <c r="E108" s="60"/>
      <c r="F108" s="62"/>
      <c r="G108" s="61"/>
      <c r="H108" s="63"/>
      <c r="I108" s="63"/>
      <c r="J108" s="64"/>
      <c r="K108" s="65"/>
      <c r="L108" s="64"/>
      <c r="M108" s="66"/>
      <c r="N108" s="65"/>
      <c r="O108" s="65" t="e">
        <f t="shared" si="2"/>
        <v>#DIV/0!</v>
      </c>
      <c r="P108" s="67"/>
      <c r="Q108" s="68"/>
      <c r="R108" s="68"/>
      <c r="S108" s="69"/>
      <c r="T108" s="70"/>
      <c r="U108" s="70"/>
      <c r="V108" s="85"/>
      <c r="W108" s="72"/>
      <c r="X108" s="73"/>
      <c r="Y108" s="74"/>
      <c r="Z108" s="75"/>
      <c r="AB108" s="75"/>
      <c r="AC108" s="28"/>
      <c r="AD108" s="76"/>
      <c r="AE108" s="76"/>
      <c r="AF108" s="28"/>
      <c r="AG108" s="77"/>
      <c r="AH108" s="76"/>
      <c r="AI108" s="28"/>
      <c r="AJ108" s="78"/>
      <c r="AK108" s="78"/>
      <c r="AL108" s="2"/>
      <c r="AM108" s="79"/>
      <c r="AN108" s="79"/>
      <c r="AO108" s="79"/>
      <c r="AP108" s="80"/>
      <c r="AR108" s="28"/>
      <c r="AS108" s="29"/>
      <c r="AT108" s="83"/>
      <c r="AU108" s="81"/>
    </row>
    <row r="109" ht="18.5" customHeight="1" spans="1:47">
      <c r="A109" s="58"/>
      <c r="B109" s="59"/>
      <c r="C109" s="60"/>
      <c r="D109" s="61"/>
      <c r="E109" s="60"/>
      <c r="F109" s="62"/>
      <c r="G109" s="61"/>
      <c r="H109" s="63"/>
      <c r="I109" s="63"/>
      <c r="J109" s="64"/>
      <c r="K109" s="65"/>
      <c r="L109" s="64"/>
      <c r="M109" s="66"/>
      <c r="N109" s="65"/>
      <c r="O109" s="65" t="e">
        <f t="shared" si="2"/>
        <v>#DIV/0!</v>
      </c>
      <c r="P109" s="67"/>
      <c r="Q109" s="68"/>
      <c r="R109" s="68"/>
      <c r="S109" s="69"/>
      <c r="T109" s="70"/>
      <c r="U109" s="70"/>
      <c r="V109" s="85"/>
      <c r="W109" s="72"/>
      <c r="X109" s="73"/>
      <c r="Y109" s="74"/>
      <c r="Z109" s="75"/>
      <c r="AB109" s="75"/>
      <c r="AC109" s="28"/>
      <c r="AD109" s="76"/>
      <c r="AE109" s="76"/>
      <c r="AF109" s="28"/>
      <c r="AG109" s="77"/>
      <c r="AH109" s="76"/>
      <c r="AI109" s="28"/>
      <c r="AJ109" s="78"/>
      <c r="AK109" s="78"/>
      <c r="AL109" s="2"/>
      <c r="AM109" s="79"/>
      <c r="AN109" s="79"/>
      <c r="AO109" s="79"/>
      <c r="AP109" s="80"/>
      <c r="AR109" s="28"/>
      <c r="AS109" s="29"/>
      <c r="AT109" s="83"/>
      <c r="AU109" s="81"/>
    </row>
    <row r="110" ht="18.5" customHeight="1" spans="1:47">
      <c r="A110" s="58"/>
      <c r="B110" s="59"/>
      <c r="C110" s="60"/>
      <c r="D110" s="62"/>
      <c r="E110" s="60"/>
      <c r="F110" s="62"/>
      <c r="G110" s="61"/>
      <c r="H110" s="63"/>
      <c r="I110" s="63"/>
      <c r="J110" s="64"/>
      <c r="K110" s="65"/>
      <c r="L110" s="64"/>
      <c r="M110" s="66"/>
      <c r="N110" s="65"/>
      <c r="O110" s="65" t="e">
        <f t="shared" si="2"/>
        <v>#DIV/0!</v>
      </c>
      <c r="P110" s="67"/>
      <c r="Q110" s="68"/>
      <c r="R110" s="68"/>
      <c r="S110" s="69"/>
      <c r="T110" s="70"/>
      <c r="U110" s="70"/>
      <c r="V110" s="85"/>
      <c r="W110" s="72"/>
      <c r="X110" s="73"/>
      <c r="Y110" s="74"/>
      <c r="Z110" s="75"/>
      <c r="AB110" s="75"/>
      <c r="AC110" s="28"/>
      <c r="AD110" s="76"/>
      <c r="AE110" s="76"/>
      <c r="AF110" s="28"/>
      <c r="AG110" s="77"/>
      <c r="AH110" s="76"/>
      <c r="AI110" s="28"/>
      <c r="AJ110" s="78"/>
      <c r="AK110" s="78"/>
      <c r="AL110" s="2"/>
      <c r="AM110" s="79"/>
      <c r="AN110" s="79"/>
      <c r="AO110" s="79"/>
      <c r="AP110" s="80"/>
      <c r="AR110" s="28"/>
      <c r="AS110" s="29"/>
      <c r="AT110" s="83"/>
      <c r="AU110" s="81"/>
    </row>
    <row r="111" ht="18.5" customHeight="1" spans="1:47">
      <c r="A111" s="58"/>
      <c r="B111" s="59"/>
      <c r="C111" s="60"/>
      <c r="D111" s="61"/>
      <c r="E111" s="60"/>
      <c r="F111" s="62"/>
      <c r="G111" s="61"/>
      <c r="H111" s="63"/>
      <c r="I111" s="63"/>
      <c r="J111" s="64"/>
      <c r="K111" s="65"/>
      <c r="L111" s="64"/>
      <c r="M111" s="66"/>
      <c r="N111" s="65"/>
      <c r="O111" s="65" t="e">
        <f t="shared" si="2"/>
        <v>#DIV/0!</v>
      </c>
      <c r="P111" s="67"/>
      <c r="Q111" s="68"/>
      <c r="R111" s="68"/>
      <c r="S111" s="69"/>
      <c r="T111" s="70"/>
      <c r="U111" s="70"/>
      <c r="V111" s="85"/>
      <c r="W111" s="72"/>
      <c r="X111" s="73"/>
      <c r="Y111" s="74"/>
      <c r="Z111" s="75"/>
      <c r="AB111" s="75"/>
      <c r="AC111" s="28"/>
      <c r="AD111" s="76"/>
      <c r="AE111" s="76"/>
      <c r="AF111" s="28"/>
      <c r="AG111" s="77"/>
      <c r="AH111" s="76"/>
      <c r="AI111" s="28"/>
      <c r="AJ111" s="78"/>
      <c r="AK111" s="78"/>
      <c r="AL111" s="2"/>
      <c r="AM111" s="79"/>
      <c r="AN111" s="79"/>
      <c r="AO111" s="79"/>
      <c r="AP111" s="80"/>
      <c r="AR111" s="28"/>
      <c r="AS111" s="29"/>
      <c r="AT111" s="83"/>
      <c r="AU111" s="81"/>
    </row>
    <row r="112" ht="18.5" customHeight="1" spans="1:47">
      <c r="A112" s="58"/>
      <c r="B112" s="59"/>
      <c r="C112" s="60"/>
      <c r="D112" s="61"/>
      <c r="E112" s="60"/>
      <c r="F112" s="62"/>
      <c r="G112" s="61"/>
      <c r="H112" s="63"/>
      <c r="I112" s="63"/>
      <c r="J112" s="64"/>
      <c r="K112" s="65"/>
      <c r="L112" s="64"/>
      <c r="M112" s="66"/>
      <c r="N112" s="65"/>
      <c r="O112" s="65" t="e">
        <f t="shared" si="2"/>
        <v>#DIV/0!</v>
      </c>
      <c r="P112" s="67"/>
      <c r="Q112" s="68"/>
      <c r="R112" s="68"/>
      <c r="S112" s="69"/>
      <c r="T112" s="70"/>
      <c r="U112" s="70"/>
      <c r="V112" s="85"/>
      <c r="W112" s="72"/>
      <c r="X112" s="73"/>
      <c r="Y112" s="74"/>
      <c r="Z112" s="75"/>
      <c r="AB112" s="75"/>
      <c r="AC112" s="28"/>
      <c r="AD112" s="76"/>
      <c r="AE112" s="76"/>
      <c r="AF112" s="28"/>
      <c r="AG112" s="77"/>
      <c r="AH112" s="76"/>
      <c r="AI112" s="28"/>
      <c r="AJ112" s="78"/>
      <c r="AK112" s="78"/>
      <c r="AL112" s="2"/>
      <c r="AM112" s="79"/>
      <c r="AN112" s="79"/>
      <c r="AO112" s="79"/>
      <c r="AP112" s="80"/>
      <c r="AR112" s="28"/>
      <c r="AS112" s="29"/>
      <c r="AT112" s="83"/>
      <c r="AU112" s="81"/>
    </row>
    <row r="113" ht="18.5" customHeight="1" spans="1:47">
      <c r="A113" s="58"/>
      <c r="B113" s="59"/>
      <c r="C113" s="60"/>
      <c r="D113" s="61"/>
      <c r="E113" s="60"/>
      <c r="F113" s="62"/>
      <c r="G113" s="61"/>
      <c r="H113" s="63"/>
      <c r="I113" s="63"/>
      <c r="J113" s="64"/>
      <c r="K113" s="65"/>
      <c r="L113" s="64"/>
      <c r="M113" s="66"/>
      <c r="N113" s="65"/>
      <c r="O113" s="65" t="e">
        <f t="shared" si="2"/>
        <v>#DIV/0!</v>
      </c>
      <c r="P113" s="67"/>
      <c r="Q113" s="68"/>
      <c r="R113" s="68"/>
      <c r="S113" s="69"/>
      <c r="T113" s="70"/>
      <c r="U113" s="70"/>
      <c r="V113" s="85"/>
      <c r="W113" s="72"/>
      <c r="X113" s="73"/>
      <c r="Y113" s="74"/>
      <c r="Z113" s="75"/>
      <c r="AB113" s="75"/>
      <c r="AC113" s="28"/>
      <c r="AD113" s="76"/>
      <c r="AE113" s="76"/>
      <c r="AF113" s="28"/>
      <c r="AG113" s="77"/>
      <c r="AH113" s="76"/>
      <c r="AI113" s="28"/>
      <c r="AJ113" s="78"/>
      <c r="AK113" s="78"/>
      <c r="AL113" s="2"/>
      <c r="AM113" s="79"/>
      <c r="AN113" s="79"/>
      <c r="AO113" s="79"/>
      <c r="AP113" s="80"/>
      <c r="AR113" s="28"/>
      <c r="AS113" s="29"/>
      <c r="AT113" s="83"/>
      <c r="AU113" s="81"/>
    </row>
    <row r="114" ht="18.5" customHeight="1" spans="1:47">
      <c r="A114" s="58"/>
      <c r="B114" s="59"/>
      <c r="C114" s="60"/>
      <c r="D114" s="61"/>
      <c r="E114" s="60"/>
      <c r="F114" s="62"/>
      <c r="G114" s="61"/>
      <c r="H114" s="63"/>
      <c r="I114" s="63"/>
      <c r="J114" s="64"/>
      <c r="K114" s="65"/>
      <c r="L114" s="64"/>
      <c r="M114" s="66"/>
      <c r="N114" s="65"/>
      <c r="O114" s="65" t="e">
        <f t="shared" si="2"/>
        <v>#DIV/0!</v>
      </c>
      <c r="P114" s="67"/>
      <c r="Q114" s="68"/>
      <c r="R114" s="68"/>
      <c r="S114" s="69"/>
      <c r="T114" s="70"/>
      <c r="U114" s="70"/>
      <c r="V114" s="85"/>
      <c r="W114" s="72"/>
      <c r="X114" s="73"/>
      <c r="Y114" s="74"/>
      <c r="Z114" s="75"/>
      <c r="AB114" s="75"/>
      <c r="AC114" s="28"/>
      <c r="AD114" s="76"/>
      <c r="AE114" s="76"/>
      <c r="AF114" s="28"/>
      <c r="AG114" s="77"/>
      <c r="AH114" s="76"/>
      <c r="AI114" s="28"/>
      <c r="AJ114" s="78"/>
      <c r="AK114" s="78"/>
      <c r="AL114" s="2"/>
      <c r="AM114" s="79"/>
      <c r="AN114" s="79"/>
      <c r="AO114" s="79"/>
      <c r="AP114" s="80"/>
      <c r="AR114" s="28"/>
      <c r="AS114" s="29"/>
      <c r="AT114" s="83"/>
      <c r="AU114" s="81"/>
    </row>
    <row r="115" ht="18.5" customHeight="1" spans="1:47">
      <c r="A115" s="58"/>
      <c r="B115" s="59"/>
      <c r="C115" s="60"/>
      <c r="D115" s="61"/>
      <c r="E115" s="60"/>
      <c r="F115" s="62"/>
      <c r="G115" s="61"/>
      <c r="H115" s="63"/>
      <c r="I115" s="63"/>
      <c r="J115" s="64"/>
      <c r="K115" s="65"/>
      <c r="L115" s="64"/>
      <c r="M115" s="66"/>
      <c r="N115" s="65"/>
      <c r="O115" s="65" t="e">
        <f t="shared" si="2"/>
        <v>#DIV/0!</v>
      </c>
      <c r="P115" s="67"/>
      <c r="Q115" s="68"/>
      <c r="R115" s="68"/>
      <c r="S115" s="69"/>
      <c r="T115" s="70"/>
      <c r="U115" s="70"/>
      <c r="V115" s="85"/>
      <c r="W115" s="72"/>
      <c r="X115" s="73"/>
      <c r="Y115" s="74"/>
      <c r="Z115" s="75"/>
      <c r="AB115" s="75"/>
      <c r="AC115" s="28"/>
      <c r="AD115" s="76"/>
      <c r="AE115" s="76"/>
      <c r="AF115" s="28"/>
      <c r="AG115" s="77"/>
      <c r="AH115" s="76"/>
      <c r="AI115" s="28"/>
      <c r="AJ115" s="78"/>
      <c r="AK115" s="78"/>
      <c r="AL115" s="2"/>
      <c r="AM115" s="79"/>
      <c r="AN115" s="79"/>
      <c r="AO115" s="79"/>
      <c r="AP115" s="80"/>
      <c r="AR115" s="28"/>
      <c r="AS115" s="29"/>
      <c r="AT115" s="83"/>
      <c r="AU115" s="81"/>
    </row>
    <row r="116" ht="18.5" customHeight="1" spans="1:47">
      <c r="A116" s="58"/>
      <c r="B116" s="59"/>
      <c r="C116" s="60"/>
      <c r="D116" s="61"/>
      <c r="E116" s="60"/>
      <c r="F116" s="62"/>
      <c r="G116" s="61"/>
      <c r="H116" s="63"/>
      <c r="I116" s="63"/>
      <c r="J116" s="64"/>
      <c r="K116" s="65"/>
      <c r="L116" s="64"/>
      <c r="M116" s="66"/>
      <c r="N116" s="65"/>
      <c r="O116" s="65" t="e">
        <f t="shared" si="2"/>
        <v>#DIV/0!</v>
      </c>
      <c r="P116" s="67"/>
      <c r="Q116" s="68"/>
      <c r="R116" s="68"/>
      <c r="S116" s="69"/>
      <c r="T116" s="70"/>
      <c r="U116" s="70"/>
      <c r="V116" s="85"/>
      <c r="W116" s="72"/>
      <c r="X116" s="73"/>
      <c r="Y116" s="74"/>
      <c r="Z116" s="75"/>
      <c r="AB116" s="75"/>
      <c r="AC116" s="28"/>
      <c r="AD116" s="76"/>
      <c r="AE116" s="76"/>
      <c r="AF116" s="28"/>
      <c r="AG116" s="77"/>
      <c r="AH116" s="76"/>
      <c r="AI116" s="28"/>
      <c r="AJ116" s="78"/>
      <c r="AK116" s="78"/>
      <c r="AL116" s="2"/>
      <c r="AM116" s="79"/>
      <c r="AN116" s="79"/>
      <c r="AO116" s="79"/>
      <c r="AP116" s="80"/>
      <c r="AR116" s="28"/>
      <c r="AS116" s="29"/>
      <c r="AT116" s="83"/>
      <c r="AU116" s="81"/>
    </row>
    <row r="117" ht="18.5" customHeight="1" spans="1:47">
      <c r="A117" s="58"/>
      <c r="B117" s="59"/>
      <c r="C117" s="60"/>
      <c r="D117" s="61"/>
      <c r="E117" s="60"/>
      <c r="F117" s="62"/>
      <c r="G117" s="61"/>
      <c r="H117" s="63"/>
      <c r="I117" s="63"/>
      <c r="J117" s="64"/>
      <c r="K117" s="65"/>
      <c r="L117" s="64"/>
      <c r="M117" s="66"/>
      <c r="N117" s="65"/>
      <c r="O117" s="65" t="e">
        <f t="shared" si="2"/>
        <v>#DIV/0!</v>
      </c>
      <c r="P117" s="67"/>
      <c r="Q117" s="68"/>
      <c r="R117" s="68"/>
      <c r="S117" s="69"/>
      <c r="T117" s="70"/>
      <c r="U117" s="70"/>
      <c r="V117" s="85"/>
      <c r="W117" s="72"/>
      <c r="X117" s="73"/>
      <c r="Y117" s="74"/>
      <c r="Z117" s="75"/>
      <c r="AB117" s="75"/>
      <c r="AC117" s="28"/>
      <c r="AD117" s="76"/>
      <c r="AE117" s="76"/>
      <c r="AF117" s="28"/>
      <c r="AG117" s="77"/>
      <c r="AH117" s="76"/>
      <c r="AI117" s="28"/>
      <c r="AJ117" s="78"/>
      <c r="AK117" s="78"/>
      <c r="AL117" s="2"/>
      <c r="AM117" s="79"/>
      <c r="AN117" s="79"/>
      <c r="AO117" s="79"/>
      <c r="AP117" s="80"/>
      <c r="AR117" s="28"/>
      <c r="AS117" s="29"/>
      <c r="AT117" s="83"/>
      <c r="AU117" s="81"/>
    </row>
    <row r="118" ht="18.5" customHeight="1" spans="1:47">
      <c r="A118" s="58"/>
      <c r="B118" s="59"/>
      <c r="C118" s="60"/>
      <c r="D118" s="61"/>
      <c r="E118" s="60"/>
      <c r="F118" s="62"/>
      <c r="G118" s="61"/>
      <c r="H118" s="63"/>
      <c r="I118" s="63"/>
      <c r="J118" s="64"/>
      <c r="K118" s="65"/>
      <c r="L118" s="64"/>
      <c r="M118" s="66"/>
      <c r="N118" s="65"/>
      <c r="O118" s="65" t="e">
        <f t="shared" si="2"/>
        <v>#DIV/0!</v>
      </c>
      <c r="P118" s="67"/>
      <c r="Q118" s="68"/>
      <c r="R118" s="68"/>
      <c r="S118" s="69"/>
      <c r="T118" s="70"/>
      <c r="U118" s="70"/>
      <c r="V118" s="85"/>
      <c r="W118" s="72"/>
      <c r="X118" s="73"/>
      <c r="Y118" s="74"/>
      <c r="Z118" s="75"/>
      <c r="AB118" s="75"/>
      <c r="AC118" s="28"/>
      <c r="AD118" s="76"/>
      <c r="AE118" s="76"/>
      <c r="AF118" s="28"/>
      <c r="AG118" s="77"/>
      <c r="AH118" s="76"/>
      <c r="AI118" s="28"/>
      <c r="AJ118" s="78"/>
      <c r="AK118" s="78"/>
      <c r="AL118" s="2"/>
      <c r="AM118" s="79"/>
      <c r="AN118" s="79"/>
      <c r="AO118" s="79"/>
      <c r="AP118" s="80"/>
      <c r="AR118" s="28"/>
      <c r="AS118" s="29"/>
      <c r="AT118" s="83"/>
      <c r="AU118" s="81"/>
    </row>
    <row r="119" ht="18.5" customHeight="1" spans="1:47">
      <c r="A119" s="58"/>
      <c r="B119" s="59"/>
      <c r="C119" s="60"/>
      <c r="D119" s="61"/>
      <c r="E119" s="60"/>
      <c r="F119" s="62"/>
      <c r="G119" s="61"/>
      <c r="H119" s="63"/>
      <c r="I119" s="63"/>
      <c r="J119" s="64"/>
      <c r="K119" s="65"/>
      <c r="L119" s="64"/>
      <c r="M119" s="66"/>
      <c r="N119" s="65"/>
      <c r="O119" s="65" t="e">
        <f t="shared" si="2"/>
        <v>#DIV/0!</v>
      </c>
      <c r="P119" s="67"/>
      <c r="Q119" s="68"/>
      <c r="R119" s="68"/>
      <c r="S119" s="69"/>
      <c r="T119" s="70"/>
      <c r="U119" s="70"/>
      <c r="V119" s="85"/>
      <c r="W119" s="72"/>
      <c r="X119" s="73"/>
      <c r="Y119" s="74"/>
      <c r="Z119" s="75"/>
      <c r="AB119" s="75"/>
      <c r="AC119" s="28"/>
      <c r="AD119" s="76"/>
      <c r="AE119" s="76"/>
      <c r="AF119" s="28"/>
      <c r="AG119" s="77"/>
      <c r="AH119" s="76"/>
      <c r="AI119" s="28"/>
      <c r="AJ119" s="78"/>
      <c r="AK119" s="78"/>
      <c r="AL119" s="2"/>
      <c r="AM119" s="79"/>
      <c r="AN119" s="79"/>
      <c r="AO119" s="79"/>
      <c r="AP119" s="80"/>
      <c r="AR119" s="28"/>
      <c r="AS119" s="29"/>
      <c r="AT119" s="83"/>
      <c r="AU119" s="81"/>
    </row>
    <row r="120" ht="18.5" customHeight="1" spans="1:47">
      <c r="A120" s="58"/>
      <c r="B120" s="59"/>
      <c r="C120" s="60"/>
      <c r="D120" s="61"/>
      <c r="E120" s="60"/>
      <c r="F120" s="62"/>
      <c r="G120" s="61"/>
      <c r="H120" s="63"/>
      <c r="I120" s="63"/>
      <c r="J120" s="64"/>
      <c r="K120" s="65"/>
      <c r="L120" s="64"/>
      <c r="M120" s="66"/>
      <c r="N120" s="65"/>
      <c r="O120" s="65" t="e">
        <f t="shared" si="2"/>
        <v>#DIV/0!</v>
      </c>
      <c r="P120" s="67"/>
      <c r="Q120" s="68"/>
      <c r="R120" s="68"/>
      <c r="S120" s="69"/>
      <c r="T120" s="70"/>
      <c r="U120" s="70"/>
      <c r="V120" s="85"/>
      <c r="W120" s="72"/>
      <c r="X120" s="73"/>
      <c r="Y120" s="74"/>
      <c r="Z120" s="75"/>
      <c r="AB120" s="75"/>
      <c r="AC120" s="28"/>
      <c r="AD120" s="76"/>
      <c r="AE120" s="76"/>
      <c r="AF120" s="28"/>
      <c r="AG120" s="77"/>
      <c r="AH120" s="76"/>
      <c r="AI120" s="28"/>
      <c r="AJ120" s="78"/>
      <c r="AK120" s="78"/>
      <c r="AL120" s="2"/>
      <c r="AM120" s="79"/>
      <c r="AN120" s="79"/>
      <c r="AO120" s="79"/>
      <c r="AP120" s="80"/>
      <c r="AR120" s="28"/>
      <c r="AS120" s="29"/>
      <c r="AT120" s="83"/>
      <c r="AU120" s="81"/>
    </row>
    <row r="121" ht="18.5" customHeight="1" spans="1:47">
      <c r="A121" s="58"/>
      <c r="B121" s="59"/>
      <c r="C121" s="60"/>
      <c r="D121" s="61"/>
      <c r="E121" s="60"/>
      <c r="F121" s="62"/>
      <c r="G121" s="61"/>
      <c r="H121" s="63"/>
      <c r="I121" s="63"/>
      <c r="J121" s="64"/>
      <c r="K121" s="65"/>
      <c r="L121" s="64"/>
      <c r="M121" s="66"/>
      <c r="N121" s="65"/>
      <c r="O121" s="65" t="e">
        <f t="shared" si="2"/>
        <v>#DIV/0!</v>
      </c>
      <c r="P121" s="67"/>
      <c r="Q121" s="68"/>
      <c r="R121" s="68"/>
      <c r="S121" s="69"/>
      <c r="T121" s="70"/>
      <c r="U121" s="70"/>
      <c r="V121" s="85"/>
      <c r="W121" s="72"/>
      <c r="X121" s="73"/>
      <c r="Y121" s="74"/>
      <c r="Z121" s="75"/>
      <c r="AB121" s="75"/>
      <c r="AC121" s="28"/>
      <c r="AD121" s="76"/>
      <c r="AE121" s="76"/>
      <c r="AF121" s="28"/>
      <c r="AG121" s="77"/>
      <c r="AH121" s="76"/>
      <c r="AI121" s="28"/>
      <c r="AJ121" s="78"/>
      <c r="AK121" s="78"/>
      <c r="AL121" s="2"/>
      <c r="AM121" s="79"/>
      <c r="AN121" s="79"/>
      <c r="AO121" s="79"/>
      <c r="AP121" s="80"/>
      <c r="AR121" s="28"/>
      <c r="AS121" s="29"/>
      <c r="AT121" s="83"/>
      <c r="AU121" s="81"/>
    </row>
    <row r="122" ht="18.5" customHeight="1" spans="1:47">
      <c r="A122" s="58"/>
      <c r="B122" s="59"/>
      <c r="C122" s="60"/>
      <c r="D122" s="61"/>
      <c r="E122" s="60"/>
      <c r="F122" s="62"/>
      <c r="G122" s="61"/>
      <c r="H122" s="63"/>
      <c r="I122" s="63"/>
      <c r="J122" s="64"/>
      <c r="K122" s="65"/>
      <c r="L122" s="64"/>
      <c r="M122" s="66"/>
      <c r="N122" s="65"/>
      <c r="O122" s="65" t="e">
        <f t="shared" si="2"/>
        <v>#DIV/0!</v>
      </c>
      <c r="P122" s="67"/>
      <c r="Q122" s="68"/>
      <c r="R122" s="68"/>
      <c r="S122" s="69"/>
      <c r="T122" s="70"/>
      <c r="U122" s="70"/>
      <c r="V122" s="85"/>
      <c r="W122" s="72"/>
      <c r="X122" s="73"/>
      <c r="Y122" s="74"/>
      <c r="Z122" s="75"/>
      <c r="AB122" s="75"/>
      <c r="AC122" s="28"/>
      <c r="AD122" s="76"/>
      <c r="AE122" s="76"/>
      <c r="AF122" s="28"/>
      <c r="AG122" s="77"/>
      <c r="AH122" s="76"/>
      <c r="AI122" s="28"/>
      <c r="AJ122" s="78"/>
      <c r="AK122" s="78"/>
      <c r="AL122" s="2"/>
      <c r="AM122" s="79"/>
      <c r="AN122" s="79"/>
      <c r="AO122" s="79"/>
      <c r="AP122" s="80"/>
      <c r="AR122" s="28"/>
      <c r="AS122" s="29"/>
      <c r="AT122" s="83"/>
      <c r="AU122" s="81"/>
    </row>
    <row r="123" ht="18.5" customHeight="1" spans="1:47">
      <c r="A123" s="58"/>
      <c r="B123" s="59"/>
      <c r="C123" s="60"/>
      <c r="D123" s="61"/>
      <c r="E123" s="60"/>
      <c r="F123" s="62"/>
      <c r="G123" s="61"/>
      <c r="H123" s="63"/>
      <c r="I123" s="63"/>
      <c r="J123" s="64"/>
      <c r="K123" s="65"/>
      <c r="L123" s="64"/>
      <c r="M123" s="66"/>
      <c r="N123" s="65"/>
      <c r="O123" s="65" t="e">
        <f t="shared" si="2"/>
        <v>#DIV/0!</v>
      </c>
      <c r="P123" s="67"/>
      <c r="Q123" s="68"/>
      <c r="R123" s="68"/>
      <c r="S123" s="69"/>
      <c r="T123" s="70"/>
      <c r="U123" s="70"/>
      <c r="V123" s="85"/>
      <c r="W123" s="72"/>
      <c r="X123" s="73"/>
      <c r="Y123" s="74"/>
      <c r="Z123" s="75"/>
      <c r="AB123" s="75"/>
      <c r="AC123" s="28"/>
      <c r="AD123" s="76"/>
      <c r="AE123" s="76"/>
      <c r="AF123" s="28"/>
      <c r="AG123" s="77"/>
      <c r="AH123" s="76"/>
      <c r="AI123" s="28"/>
      <c r="AJ123" s="78"/>
      <c r="AK123" s="78"/>
      <c r="AL123" s="2"/>
      <c r="AM123" s="79"/>
      <c r="AN123" s="79"/>
      <c r="AO123" s="79"/>
      <c r="AP123" s="80"/>
      <c r="AR123" s="28"/>
      <c r="AS123" s="29"/>
      <c r="AT123" s="83"/>
      <c r="AU123" s="81"/>
    </row>
    <row r="124" ht="18.5" customHeight="1" spans="1:47">
      <c r="A124" s="58"/>
      <c r="B124" s="59"/>
      <c r="C124" s="60"/>
      <c r="D124" s="61"/>
      <c r="E124" s="60"/>
      <c r="F124" s="62"/>
      <c r="G124" s="61"/>
      <c r="H124" s="63"/>
      <c r="I124" s="63"/>
      <c r="J124" s="64"/>
      <c r="K124" s="65"/>
      <c r="L124" s="64"/>
      <c r="M124" s="66"/>
      <c r="N124" s="65"/>
      <c r="O124" s="65" t="e">
        <f t="shared" si="2"/>
        <v>#DIV/0!</v>
      </c>
      <c r="P124" s="67"/>
      <c r="Q124" s="68"/>
      <c r="R124" s="68"/>
      <c r="S124" s="69"/>
      <c r="T124" s="70"/>
      <c r="U124" s="70"/>
      <c r="V124" s="85"/>
      <c r="W124" s="72"/>
      <c r="X124" s="73"/>
      <c r="Y124" s="74"/>
      <c r="Z124" s="75"/>
      <c r="AB124" s="75"/>
      <c r="AC124" s="28"/>
      <c r="AD124" s="76"/>
      <c r="AE124" s="76"/>
      <c r="AF124" s="28"/>
      <c r="AG124" s="77"/>
      <c r="AH124" s="76"/>
      <c r="AI124" s="28"/>
      <c r="AJ124" s="78"/>
      <c r="AK124" s="78"/>
      <c r="AL124" s="2"/>
      <c r="AM124" s="79"/>
      <c r="AN124" s="79"/>
      <c r="AO124" s="79"/>
      <c r="AP124" s="80"/>
      <c r="AR124" s="28"/>
      <c r="AS124" s="29"/>
      <c r="AT124" s="83"/>
      <c r="AU124" s="81"/>
    </row>
    <row r="125" ht="18.5" customHeight="1" spans="1:47">
      <c r="A125" s="58"/>
      <c r="B125" s="59"/>
      <c r="C125" s="60"/>
      <c r="D125" s="62"/>
      <c r="E125" s="60"/>
      <c r="F125" s="62"/>
      <c r="G125" s="61"/>
      <c r="H125" s="63"/>
      <c r="I125" s="63"/>
      <c r="J125" s="64"/>
      <c r="K125" s="65"/>
      <c r="L125" s="64"/>
      <c r="M125" s="66"/>
      <c r="N125" s="65"/>
      <c r="O125" s="65" t="e">
        <f t="shared" si="2"/>
        <v>#DIV/0!</v>
      </c>
      <c r="P125" s="67"/>
      <c r="Q125" s="68"/>
      <c r="R125" s="68"/>
      <c r="S125" s="69"/>
      <c r="T125" s="70"/>
      <c r="U125" s="70"/>
      <c r="V125" s="85"/>
      <c r="W125" s="72"/>
      <c r="X125" s="73"/>
      <c r="Y125" s="74"/>
      <c r="Z125" s="75"/>
      <c r="AB125" s="75"/>
      <c r="AC125" s="28"/>
      <c r="AD125" s="76"/>
      <c r="AE125" s="76"/>
      <c r="AF125" s="28"/>
      <c r="AG125" s="77"/>
      <c r="AH125" s="76"/>
      <c r="AI125" s="28"/>
      <c r="AJ125" s="78"/>
      <c r="AK125" s="78"/>
      <c r="AL125" s="2"/>
      <c r="AM125" s="79"/>
      <c r="AN125" s="79"/>
      <c r="AO125" s="79"/>
      <c r="AP125" s="80"/>
      <c r="AR125" s="28"/>
      <c r="AS125" s="29"/>
      <c r="AT125" s="83"/>
      <c r="AU125" s="81"/>
    </row>
    <row r="126" ht="18.5" customHeight="1" spans="1:47">
      <c r="A126" s="58"/>
      <c r="B126" s="59"/>
      <c r="C126" s="60"/>
      <c r="D126" s="61"/>
      <c r="E126" s="60"/>
      <c r="F126" s="62"/>
      <c r="G126" s="61"/>
      <c r="H126" s="63"/>
      <c r="I126" s="63"/>
      <c r="J126" s="64"/>
      <c r="K126" s="65"/>
      <c r="L126" s="64"/>
      <c r="M126" s="66"/>
      <c r="N126" s="65"/>
      <c r="O126" s="65" t="e">
        <f t="shared" si="2"/>
        <v>#DIV/0!</v>
      </c>
      <c r="P126" s="67"/>
      <c r="Q126" s="68"/>
      <c r="R126" s="68"/>
      <c r="S126" s="69"/>
      <c r="T126" s="70"/>
      <c r="U126" s="70"/>
      <c r="V126" s="85"/>
      <c r="W126" s="72"/>
      <c r="X126" s="73"/>
      <c r="Y126" s="74"/>
      <c r="Z126" s="75"/>
      <c r="AB126" s="75"/>
      <c r="AC126" s="28"/>
      <c r="AD126" s="76"/>
      <c r="AE126" s="76"/>
      <c r="AF126" s="28"/>
      <c r="AG126" s="77"/>
      <c r="AH126" s="76"/>
      <c r="AI126" s="28"/>
      <c r="AJ126" s="78"/>
      <c r="AK126" s="78"/>
      <c r="AL126" s="2"/>
      <c r="AM126" s="79"/>
      <c r="AN126" s="79"/>
      <c r="AO126" s="79"/>
      <c r="AP126" s="80"/>
      <c r="AR126" s="28"/>
      <c r="AS126" s="29"/>
      <c r="AT126" s="83"/>
      <c r="AU126" s="81"/>
    </row>
    <row r="127" ht="18.5" customHeight="1" spans="1:47">
      <c r="A127" s="58"/>
      <c r="B127" s="59"/>
      <c r="C127" s="60"/>
      <c r="D127" s="61"/>
      <c r="E127" s="60"/>
      <c r="F127" s="62"/>
      <c r="G127" s="61"/>
      <c r="H127" s="63"/>
      <c r="I127" s="63"/>
      <c r="J127" s="64"/>
      <c r="K127" s="65"/>
      <c r="L127" s="64"/>
      <c r="M127" s="66"/>
      <c r="N127" s="65"/>
      <c r="O127" s="65" t="e">
        <f t="shared" si="2"/>
        <v>#DIV/0!</v>
      </c>
      <c r="P127" s="67"/>
      <c r="Q127" s="68"/>
      <c r="R127" s="68"/>
      <c r="S127" s="69"/>
      <c r="T127" s="70"/>
      <c r="U127" s="70"/>
      <c r="V127" s="85"/>
      <c r="W127" s="72"/>
      <c r="X127" s="73"/>
      <c r="Y127" s="74"/>
      <c r="Z127" s="75"/>
      <c r="AB127" s="75"/>
      <c r="AC127" s="28"/>
      <c r="AD127" s="76"/>
      <c r="AE127" s="76"/>
      <c r="AF127" s="28"/>
      <c r="AG127" s="77"/>
      <c r="AH127" s="76"/>
      <c r="AI127" s="28"/>
      <c r="AJ127" s="78"/>
      <c r="AK127" s="78"/>
      <c r="AL127" s="2"/>
      <c r="AM127" s="79"/>
      <c r="AN127" s="79"/>
      <c r="AO127" s="79"/>
      <c r="AP127" s="80"/>
      <c r="AR127" s="28"/>
      <c r="AS127" s="29"/>
      <c r="AT127" s="83"/>
      <c r="AU127" s="81"/>
    </row>
    <row r="128" ht="18.5" customHeight="1" spans="1:47">
      <c r="A128" s="58"/>
      <c r="B128" s="59"/>
      <c r="C128" s="60"/>
      <c r="D128" s="61"/>
      <c r="E128" s="60"/>
      <c r="F128" s="62"/>
      <c r="G128" s="61"/>
      <c r="H128" s="63"/>
      <c r="I128" s="63"/>
      <c r="J128" s="64"/>
      <c r="K128" s="65"/>
      <c r="L128" s="64"/>
      <c r="M128" s="66"/>
      <c r="N128" s="65"/>
      <c r="O128" s="65" t="e">
        <f t="shared" si="2"/>
        <v>#DIV/0!</v>
      </c>
      <c r="P128" s="67"/>
      <c r="Q128" s="68"/>
      <c r="R128" s="68"/>
      <c r="S128" s="69"/>
      <c r="T128" s="70"/>
      <c r="U128" s="70"/>
      <c r="V128" s="85"/>
      <c r="W128" s="72"/>
      <c r="X128" s="73"/>
      <c r="Y128" s="74"/>
      <c r="Z128" s="75"/>
      <c r="AB128" s="75"/>
      <c r="AC128" s="28"/>
      <c r="AD128" s="76"/>
      <c r="AE128" s="76"/>
      <c r="AF128" s="28"/>
      <c r="AG128" s="77"/>
      <c r="AH128" s="76"/>
      <c r="AI128" s="28"/>
      <c r="AJ128" s="78"/>
      <c r="AK128" s="78"/>
      <c r="AL128" s="2"/>
      <c r="AM128" s="79"/>
      <c r="AN128" s="79"/>
      <c r="AO128" s="79"/>
      <c r="AP128" s="80"/>
      <c r="AR128" s="28"/>
      <c r="AS128" s="29"/>
      <c r="AT128" s="83"/>
      <c r="AU128" s="81"/>
    </row>
    <row r="129" ht="18.5" customHeight="1" spans="1:47">
      <c r="A129" s="58"/>
      <c r="B129" s="59"/>
      <c r="C129" s="60"/>
      <c r="D129" s="61"/>
      <c r="E129" s="60"/>
      <c r="F129" s="62"/>
      <c r="G129" s="61"/>
      <c r="H129" s="63"/>
      <c r="I129" s="63"/>
      <c r="J129" s="64"/>
      <c r="K129" s="65"/>
      <c r="L129" s="64"/>
      <c r="M129" s="66"/>
      <c r="N129" s="65"/>
      <c r="O129" s="65" t="e">
        <f t="shared" si="2"/>
        <v>#DIV/0!</v>
      </c>
      <c r="P129" s="67"/>
      <c r="Q129" s="68"/>
      <c r="R129" s="68"/>
      <c r="S129" s="69"/>
      <c r="T129" s="70"/>
      <c r="U129" s="70"/>
      <c r="V129" s="85"/>
      <c r="W129" s="72"/>
      <c r="X129" s="73"/>
      <c r="Y129" s="74"/>
      <c r="Z129" s="75"/>
      <c r="AB129" s="75"/>
      <c r="AC129" s="28"/>
      <c r="AD129" s="76"/>
      <c r="AE129" s="76"/>
      <c r="AF129" s="28"/>
      <c r="AG129" s="77"/>
      <c r="AH129" s="76"/>
      <c r="AI129" s="28"/>
      <c r="AJ129" s="78"/>
      <c r="AK129" s="78"/>
      <c r="AL129" s="2"/>
      <c r="AM129" s="79"/>
      <c r="AN129" s="79"/>
      <c r="AO129" s="79"/>
      <c r="AP129" s="80"/>
      <c r="AR129" s="28"/>
      <c r="AS129" s="29"/>
      <c r="AT129" s="83"/>
      <c r="AU129" s="81"/>
    </row>
    <row r="130" ht="18.5" customHeight="1" spans="1:47">
      <c r="A130" s="58"/>
      <c r="B130" s="59"/>
      <c r="C130" s="60"/>
      <c r="D130" s="61"/>
      <c r="E130" s="60"/>
      <c r="F130" s="62"/>
      <c r="G130" s="61"/>
      <c r="H130" s="63"/>
      <c r="I130" s="63"/>
      <c r="J130" s="64"/>
      <c r="K130" s="65"/>
      <c r="L130" s="64"/>
      <c r="M130" s="66"/>
      <c r="N130" s="65"/>
      <c r="O130" s="65" t="e">
        <f t="shared" si="2"/>
        <v>#DIV/0!</v>
      </c>
      <c r="P130" s="67"/>
      <c r="Q130" s="68"/>
      <c r="R130" s="68"/>
      <c r="S130" s="69"/>
      <c r="T130" s="70"/>
      <c r="U130" s="70"/>
      <c r="V130" s="85"/>
      <c r="W130" s="72"/>
      <c r="X130" s="73"/>
      <c r="Y130" s="74"/>
      <c r="Z130" s="75"/>
      <c r="AB130" s="75"/>
      <c r="AC130" s="28"/>
      <c r="AD130" s="76"/>
      <c r="AE130" s="76"/>
      <c r="AF130" s="28"/>
      <c r="AG130" s="77"/>
      <c r="AH130" s="76"/>
      <c r="AI130" s="28"/>
      <c r="AJ130" s="78"/>
      <c r="AK130" s="78"/>
      <c r="AL130" s="2"/>
      <c r="AM130" s="79"/>
      <c r="AN130" s="79"/>
      <c r="AO130" s="79"/>
      <c r="AP130" s="80"/>
      <c r="AR130" s="28"/>
      <c r="AS130" s="29"/>
      <c r="AT130" s="83"/>
      <c r="AU130" s="81"/>
    </row>
    <row r="131" ht="18.5" customHeight="1" spans="1:47">
      <c r="A131" s="58"/>
      <c r="B131" s="59"/>
      <c r="C131" s="60"/>
      <c r="D131" s="61"/>
      <c r="E131" s="60"/>
      <c r="F131" s="62"/>
      <c r="G131" s="61"/>
      <c r="H131" s="63"/>
      <c r="I131" s="63"/>
      <c r="J131" s="64"/>
      <c r="K131" s="65"/>
      <c r="L131" s="64"/>
      <c r="M131" s="66"/>
      <c r="N131" s="65"/>
      <c r="O131" s="65" t="e">
        <f t="shared" si="2"/>
        <v>#DIV/0!</v>
      </c>
      <c r="P131" s="67"/>
      <c r="Q131" s="68"/>
      <c r="R131" s="68"/>
      <c r="S131" s="69"/>
      <c r="T131" s="70"/>
      <c r="U131" s="70"/>
      <c r="V131" s="85"/>
      <c r="W131" s="72"/>
      <c r="X131" s="73"/>
      <c r="Y131" s="74"/>
      <c r="Z131" s="75"/>
      <c r="AB131" s="75"/>
      <c r="AC131" s="28"/>
      <c r="AD131" s="76"/>
      <c r="AE131" s="76"/>
      <c r="AF131" s="28"/>
      <c r="AG131" s="77"/>
      <c r="AH131" s="76"/>
      <c r="AI131" s="28"/>
      <c r="AJ131" s="78"/>
      <c r="AK131" s="78"/>
      <c r="AL131" s="2"/>
      <c r="AM131" s="79"/>
      <c r="AN131" s="79"/>
      <c r="AO131" s="79"/>
      <c r="AP131" s="80"/>
      <c r="AR131" s="28"/>
      <c r="AS131" s="29"/>
      <c r="AT131" s="83"/>
      <c r="AU131" s="81"/>
    </row>
    <row r="132" ht="18.5" customHeight="1" spans="1:47">
      <c r="A132" s="58"/>
      <c r="B132" s="59"/>
      <c r="C132" s="60"/>
      <c r="D132" s="61"/>
      <c r="E132" s="60"/>
      <c r="F132" s="62"/>
      <c r="G132" s="61"/>
      <c r="H132" s="63"/>
      <c r="I132" s="63"/>
      <c r="J132" s="64"/>
      <c r="K132" s="65"/>
      <c r="L132" s="64"/>
      <c r="M132" s="66"/>
      <c r="N132" s="65"/>
      <c r="O132" s="65" t="e">
        <f t="shared" si="2"/>
        <v>#DIV/0!</v>
      </c>
      <c r="P132" s="67"/>
      <c r="Q132" s="68"/>
      <c r="R132" s="68"/>
      <c r="S132" s="69"/>
      <c r="T132" s="70"/>
      <c r="U132" s="70"/>
      <c r="V132" s="85"/>
      <c r="W132" s="72"/>
      <c r="X132" s="73"/>
      <c r="Y132" s="74"/>
      <c r="Z132" s="75"/>
      <c r="AB132" s="75"/>
      <c r="AC132" s="28"/>
      <c r="AD132" s="76"/>
      <c r="AE132" s="76"/>
      <c r="AF132" s="28"/>
      <c r="AG132" s="77"/>
      <c r="AH132" s="76"/>
      <c r="AI132" s="28"/>
      <c r="AJ132" s="78"/>
      <c r="AK132" s="78"/>
      <c r="AL132" s="2"/>
      <c r="AM132" s="79"/>
      <c r="AN132" s="79"/>
      <c r="AO132" s="79"/>
      <c r="AP132" s="80"/>
      <c r="AR132" s="28"/>
      <c r="AS132" s="29"/>
      <c r="AT132" s="83"/>
      <c r="AU132" s="81"/>
    </row>
    <row r="133" ht="18.5" customHeight="1" spans="1:47">
      <c r="A133" s="58"/>
      <c r="B133" s="59"/>
      <c r="C133" s="60"/>
      <c r="D133" s="61"/>
      <c r="E133" s="60"/>
      <c r="F133" s="62"/>
      <c r="G133" s="61"/>
      <c r="H133" s="63"/>
      <c r="I133" s="63"/>
      <c r="J133" s="64"/>
      <c r="K133" s="65"/>
      <c r="L133" s="64"/>
      <c r="M133" s="66"/>
      <c r="N133" s="65"/>
      <c r="O133" s="65" t="e">
        <f t="shared" si="2"/>
        <v>#DIV/0!</v>
      </c>
      <c r="P133" s="67"/>
      <c r="Q133" s="68"/>
      <c r="R133" s="68"/>
      <c r="S133" s="69"/>
      <c r="T133" s="70"/>
      <c r="U133" s="70"/>
      <c r="V133" s="85"/>
      <c r="W133" s="72"/>
      <c r="X133" s="73"/>
      <c r="Y133" s="74"/>
      <c r="Z133" s="75"/>
      <c r="AB133" s="75"/>
      <c r="AC133" s="28"/>
      <c r="AD133" s="76"/>
      <c r="AE133" s="76"/>
      <c r="AF133" s="28"/>
      <c r="AG133" s="77"/>
      <c r="AH133" s="76"/>
      <c r="AI133" s="28"/>
      <c r="AJ133" s="78"/>
      <c r="AK133" s="78"/>
      <c r="AL133" s="2"/>
      <c r="AM133" s="79"/>
      <c r="AN133" s="79"/>
      <c r="AO133" s="79"/>
      <c r="AP133" s="80"/>
      <c r="AR133" s="28"/>
      <c r="AS133" s="29"/>
      <c r="AT133" s="83"/>
      <c r="AU133" s="81"/>
    </row>
    <row r="134" ht="18.5" customHeight="1" spans="1:47">
      <c r="A134" s="58"/>
      <c r="B134" s="59"/>
      <c r="C134" s="60"/>
      <c r="D134" s="61"/>
      <c r="E134" s="60"/>
      <c r="F134" s="62"/>
      <c r="G134" s="61"/>
      <c r="H134" s="63"/>
      <c r="I134" s="63"/>
      <c r="J134" s="64"/>
      <c r="K134" s="65"/>
      <c r="L134" s="64"/>
      <c r="M134" s="66"/>
      <c r="N134" s="65"/>
      <c r="O134" s="65" t="e">
        <f t="shared" si="2"/>
        <v>#DIV/0!</v>
      </c>
      <c r="P134" s="67"/>
      <c r="Q134" s="68"/>
      <c r="R134" s="68"/>
      <c r="S134" s="69"/>
      <c r="T134" s="70"/>
      <c r="U134" s="70"/>
      <c r="V134" s="85"/>
      <c r="W134" s="72"/>
      <c r="X134" s="73"/>
      <c r="Y134" s="74"/>
      <c r="Z134" s="75"/>
      <c r="AB134" s="75"/>
      <c r="AC134" s="28"/>
      <c r="AD134" s="76"/>
      <c r="AE134" s="76"/>
      <c r="AF134" s="28"/>
      <c r="AG134" s="77"/>
      <c r="AH134" s="76"/>
      <c r="AI134" s="28"/>
      <c r="AJ134" s="78"/>
      <c r="AK134" s="78"/>
      <c r="AL134" s="2"/>
      <c r="AM134" s="79"/>
      <c r="AN134" s="79"/>
      <c r="AO134" s="79"/>
      <c r="AP134" s="80"/>
      <c r="AR134" s="28"/>
      <c r="AS134" s="29"/>
      <c r="AT134" s="83"/>
      <c r="AU134" s="81"/>
    </row>
    <row r="135" ht="18.5" customHeight="1" spans="1:47">
      <c r="A135" s="58"/>
      <c r="B135" s="59"/>
      <c r="C135" s="60"/>
      <c r="D135" s="61"/>
      <c r="E135" s="60"/>
      <c r="F135" s="62"/>
      <c r="G135" s="61"/>
      <c r="H135" s="63"/>
      <c r="I135" s="63"/>
      <c r="J135" s="64"/>
      <c r="K135" s="65"/>
      <c r="L135" s="64"/>
      <c r="M135" s="66"/>
      <c r="N135" s="65"/>
      <c r="O135" s="65" t="e">
        <f t="shared" ref="O135:O198" si="3">(N135-K135)/K135*100</f>
        <v>#DIV/0!</v>
      </c>
      <c r="P135" s="67"/>
      <c r="Q135" s="68"/>
      <c r="R135" s="68"/>
      <c r="S135" s="69"/>
      <c r="T135" s="70"/>
      <c r="U135" s="70"/>
      <c r="V135" s="85"/>
      <c r="W135" s="72"/>
      <c r="X135" s="73"/>
      <c r="Y135" s="74"/>
      <c r="Z135" s="75"/>
      <c r="AB135" s="75"/>
      <c r="AC135" s="28"/>
      <c r="AD135" s="76"/>
      <c r="AE135" s="76"/>
      <c r="AF135" s="28"/>
      <c r="AG135" s="77"/>
      <c r="AH135" s="76"/>
      <c r="AI135" s="28"/>
      <c r="AJ135" s="78"/>
      <c r="AK135" s="78"/>
      <c r="AL135" s="2"/>
      <c r="AM135" s="79"/>
      <c r="AN135" s="79"/>
      <c r="AO135" s="79"/>
      <c r="AP135" s="80"/>
      <c r="AR135" s="28"/>
      <c r="AS135" s="29"/>
      <c r="AT135" s="83"/>
      <c r="AU135" s="81"/>
    </row>
    <row r="136" ht="18.5" customHeight="1" spans="1:47">
      <c r="A136" s="58"/>
      <c r="B136" s="59"/>
      <c r="C136" s="60"/>
      <c r="D136" s="61"/>
      <c r="E136" s="60"/>
      <c r="F136" s="62"/>
      <c r="G136" s="61"/>
      <c r="H136" s="63"/>
      <c r="I136" s="63"/>
      <c r="J136" s="64"/>
      <c r="K136" s="65"/>
      <c r="L136" s="64"/>
      <c r="M136" s="66"/>
      <c r="N136" s="65"/>
      <c r="O136" s="65" t="e">
        <f t="shared" si="3"/>
        <v>#DIV/0!</v>
      </c>
      <c r="P136" s="67"/>
      <c r="Q136" s="68"/>
      <c r="R136" s="68"/>
      <c r="S136" s="69"/>
      <c r="T136" s="70"/>
      <c r="U136" s="70"/>
      <c r="V136" s="85"/>
      <c r="W136" s="72"/>
      <c r="X136" s="73"/>
      <c r="Y136" s="74"/>
      <c r="Z136" s="75"/>
      <c r="AB136" s="75"/>
      <c r="AC136" s="28"/>
      <c r="AD136" s="76"/>
      <c r="AE136" s="76"/>
      <c r="AF136" s="28"/>
      <c r="AG136" s="77"/>
      <c r="AH136" s="76"/>
      <c r="AI136" s="28"/>
      <c r="AJ136" s="78"/>
      <c r="AK136" s="78"/>
      <c r="AL136" s="2"/>
      <c r="AM136" s="79"/>
      <c r="AN136" s="79"/>
      <c r="AO136" s="79"/>
      <c r="AP136" s="80"/>
      <c r="AR136" s="28"/>
      <c r="AS136" s="29"/>
      <c r="AT136" s="83"/>
      <c r="AU136" s="81"/>
    </row>
    <row r="137" ht="18.5" customHeight="1" spans="1:47">
      <c r="A137" s="58"/>
      <c r="B137" s="59"/>
      <c r="C137" s="60"/>
      <c r="D137" s="62"/>
      <c r="E137" s="60"/>
      <c r="F137" s="62"/>
      <c r="G137" s="61"/>
      <c r="H137" s="63"/>
      <c r="I137" s="63"/>
      <c r="J137" s="64"/>
      <c r="K137" s="65"/>
      <c r="L137" s="64"/>
      <c r="M137" s="66"/>
      <c r="N137" s="65"/>
      <c r="O137" s="65" t="e">
        <f t="shared" si="3"/>
        <v>#DIV/0!</v>
      </c>
      <c r="P137" s="67"/>
      <c r="Q137" s="68"/>
      <c r="R137" s="68"/>
      <c r="S137" s="69"/>
      <c r="T137" s="70"/>
      <c r="U137" s="70"/>
      <c r="V137" s="85"/>
      <c r="W137" s="72"/>
      <c r="X137" s="73"/>
      <c r="Y137" s="74"/>
      <c r="Z137" s="75"/>
      <c r="AB137" s="75"/>
      <c r="AC137" s="28"/>
      <c r="AD137" s="76"/>
      <c r="AE137" s="76"/>
      <c r="AF137" s="28"/>
      <c r="AG137" s="77"/>
      <c r="AH137" s="76"/>
      <c r="AI137" s="28"/>
      <c r="AJ137" s="78"/>
      <c r="AK137" s="78"/>
      <c r="AL137" s="2"/>
      <c r="AM137" s="79"/>
      <c r="AN137" s="79"/>
      <c r="AO137" s="79"/>
      <c r="AP137" s="80"/>
      <c r="AR137" s="28"/>
      <c r="AS137" s="29"/>
      <c r="AT137" s="83"/>
      <c r="AU137" s="81"/>
    </row>
    <row r="138" ht="18.5" customHeight="1" spans="1:47">
      <c r="A138" s="58"/>
      <c r="B138" s="59"/>
      <c r="C138" s="60"/>
      <c r="D138" s="61"/>
      <c r="E138" s="60"/>
      <c r="F138" s="62"/>
      <c r="G138" s="61"/>
      <c r="H138" s="63"/>
      <c r="I138" s="63"/>
      <c r="J138" s="64"/>
      <c r="K138" s="65"/>
      <c r="L138" s="64"/>
      <c r="M138" s="66"/>
      <c r="N138" s="65"/>
      <c r="O138" s="65" t="e">
        <f t="shared" si="3"/>
        <v>#DIV/0!</v>
      </c>
      <c r="P138" s="67"/>
      <c r="Q138" s="68"/>
      <c r="R138" s="68"/>
      <c r="S138" s="69"/>
      <c r="T138" s="70"/>
      <c r="U138" s="70"/>
      <c r="V138" s="85"/>
      <c r="W138" s="72"/>
      <c r="X138" s="73"/>
      <c r="Y138" s="74"/>
      <c r="Z138" s="75"/>
      <c r="AB138" s="75"/>
      <c r="AC138" s="28"/>
      <c r="AD138" s="76"/>
      <c r="AE138" s="76"/>
      <c r="AF138" s="28"/>
      <c r="AG138" s="77"/>
      <c r="AH138" s="76"/>
      <c r="AI138" s="28"/>
      <c r="AJ138" s="78"/>
      <c r="AK138" s="78"/>
      <c r="AL138" s="2"/>
      <c r="AM138" s="79"/>
      <c r="AN138" s="79"/>
      <c r="AO138" s="79"/>
      <c r="AP138" s="80"/>
      <c r="AR138" s="28"/>
      <c r="AS138" s="29"/>
      <c r="AT138" s="83"/>
      <c r="AU138" s="81"/>
    </row>
    <row r="139" ht="18.5" customHeight="1" spans="1:47">
      <c r="A139" s="58"/>
      <c r="B139" s="59"/>
      <c r="C139" s="60"/>
      <c r="D139" s="61"/>
      <c r="E139" s="60"/>
      <c r="F139" s="62"/>
      <c r="G139" s="61"/>
      <c r="H139" s="63"/>
      <c r="I139" s="63"/>
      <c r="J139" s="64"/>
      <c r="K139" s="65"/>
      <c r="L139" s="64"/>
      <c r="M139" s="66"/>
      <c r="N139" s="65"/>
      <c r="O139" s="65" t="e">
        <f t="shared" si="3"/>
        <v>#DIV/0!</v>
      </c>
      <c r="P139" s="67"/>
      <c r="Q139" s="68"/>
      <c r="R139" s="68"/>
      <c r="S139" s="69"/>
      <c r="T139" s="70"/>
      <c r="U139" s="70"/>
      <c r="V139" s="85"/>
      <c r="W139" s="72"/>
      <c r="X139" s="73"/>
      <c r="Y139" s="74"/>
      <c r="Z139" s="75"/>
      <c r="AB139" s="75"/>
      <c r="AC139" s="28"/>
      <c r="AD139" s="76"/>
      <c r="AE139" s="76"/>
      <c r="AF139" s="28"/>
      <c r="AG139" s="77"/>
      <c r="AH139" s="76"/>
      <c r="AI139" s="28"/>
      <c r="AJ139" s="78"/>
      <c r="AK139" s="78"/>
      <c r="AL139" s="2"/>
      <c r="AM139" s="79"/>
      <c r="AN139" s="79"/>
      <c r="AO139" s="79"/>
      <c r="AP139" s="80"/>
      <c r="AR139" s="28"/>
      <c r="AS139" s="29"/>
      <c r="AT139" s="83"/>
      <c r="AU139" s="81"/>
    </row>
    <row r="140" ht="18.5" customHeight="1" spans="1:47">
      <c r="A140" s="58"/>
      <c r="B140" s="59"/>
      <c r="C140" s="60"/>
      <c r="D140" s="61"/>
      <c r="E140" s="60"/>
      <c r="F140" s="62"/>
      <c r="G140" s="61"/>
      <c r="H140" s="63"/>
      <c r="I140" s="63"/>
      <c r="J140" s="64"/>
      <c r="K140" s="65"/>
      <c r="L140" s="64"/>
      <c r="M140" s="66"/>
      <c r="N140" s="65"/>
      <c r="O140" s="65" t="e">
        <f t="shared" si="3"/>
        <v>#DIV/0!</v>
      </c>
      <c r="P140" s="67"/>
      <c r="Q140" s="68"/>
      <c r="R140" s="68"/>
      <c r="S140" s="69"/>
      <c r="T140" s="70"/>
      <c r="U140" s="70"/>
      <c r="V140" s="85"/>
      <c r="W140" s="72"/>
      <c r="X140" s="73"/>
      <c r="Y140" s="74"/>
      <c r="Z140" s="75"/>
      <c r="AB140" s="75"/>
      <c r="AC140" s="28"/>
      <c r="AD140" s="76"/>
      <c r="AE140" s="76"/>
      <c r="AF140" s="28"/>
      <c r="AG140" s="77"/>
      <c r="AH140" s="76"/>
      <c r="AI140" s="28"/>
      <c r="AJ140" s="78"/>
      <c r="AK140" s="78"/>
      <c r="AL140" s="2"/>
      <c r="AM140" s="79"/>
      <c r="AN140" s="79"/>
      <c r="AO140" s="79"/>
      <c r="AP140" s="80"/>
      <c r="AR140" s="28"/>
      <c r="AS140" s="29"/>
      <c r="AT140" s="83"/>
      <c r="AU140" s="81"/>
    </row>
    <row r="141" ht="18.5" customHeight="1" spans="1:47">
      <c r="A141" s="58"/>
      <c r="B141" s="59"/>
      <c r="C141" s="60"/>
      <c r="D141" s="61"/>
      <c r="E141" s="60"/>
      <c r="F141" s="62"/>
      <c r="G141" s="61"/>
      <c r="H141" s="63"/>
      <c r="I141" s="63"/>
      <c r="J141" s="64"/>
      <c r="K141" s="65"/>
      <c r="L141" s="64"/>
      <c r="M141" s="66"/>
      <c r="N141" s="65"/>
      <c r="O141" s="65" t="e">
        <f t="shared" si="3"/>
        <v>#DIV/0!</v>
      </c>
      <c r="P141" s="67"/>
      <c r="Q141" s="68"/>
      <c r="R141" s="68"/>
      <c r="S141" s="69"/>
      <c r="T141" s="70"/>
      <c r="U141" s="70"/>
      <c r="V141" s="85"/>
      <c r="W141" s="72"/>
      <c r="X141" s="73"/>
      <c r="Y141" s="74"/>
      <c r="Z141" s="75"/>
      <c r="AB141" s="75"/>
      <c r="AC141" s="28"/>
      <c r="AD141" s="76"/>
      <c r="AE141" s="76"/>
      <c r="AF141" s="28"/>
      <c r="AG141" s="77"/>
      <c r="AH141" s="76"/>
      <c r="AI141" s="28"/>
      <c r="AJ141" s="78"/>
      <c r="AK141" s="78"/>
      <c r="AL141" s="2"/>
      <c r="AM141" s="79"/>
      <c r="AN141" s="79"/>
      <c r="AO141" s="79"/>
      <c r="AP141" s="80"/>
      <c r="AR141" s="28"/>
      <c r="AS141" s="29"/>
      <c r="AT141" s="83"/>
      <c r="AU141" s="81"/>
    </row>
    <row r="142" ht="18.5" customHeight="1" spans="1:47">
      <c r="A142" s="58"/>
      <c r="B142" s="59"/>
      <c r="C142" s="60"/>
      <c r="D142" s="61"/>
      <c r="E142" s="60"/>
      <c r="F142" s="62"/>
      <c r="G142" s="61"/>
      <c r="H142" s="63"/>
      <c r="I142" s="63"/>
      <c r="J142" s="64"/>
      <c r="K142" s="65"/>
      <c r="L142" s="64"/>
      <c r="M142" s="66"/>
      <c r="N142" s="65"/>
      <c r="O142" s="65" t="e">
        <f t="shared" si="3"/>
        <v>#DIV/0!</v>
      </c>
      <c r="P142" s="67"/>
      <c r="Q142" s="68"/>
      <c r="R142" s="68"/>
      <c r="S142" s="69"/>
      <c r="T142" s="70"/>
      <c r="U142" s="70"/>
      <c r="V142" s="85"/>
      <c r="W142" s="72"/>
      <c r="X142" s="73"/>
      <c r="Y142" s="74"/>
      <c r="Z142" s="75"/>
      <c r="AB142" s="75"/>
      <c r="AC142" s="28"/>
      <c r="AD142" s="76"/>
      <c r="AE142" s="76"/>
      <c r="AF142" s="28"/>
      <c r="AG142" s="77"/>
      <c r="AH142" s="76"/>
      <c r="AI142" s="28"/>
      <c r="AJ142" s="78"/>
      <c r="AK142" s="78"/>
      <c r="AL142" s="2"/>
      <c r="AM142" s="79"/>
      <c r="AN142" s="79"/>
      <c r="AO142" s="79"/>
      <c r="AP142" s="80"/>
      <c r="AR142" s="28"/>
      <c r="AS142" s="29"/>
      <c r="AT142" s="83"/>
      <c r="AU142" s="81"/>
    </row>
    <row r="143" ht="18.5" customHeight="1" spans="1:47">
      <c r="A143" s="58"/>
      <c r="B143" s="59"/>
      <c r="C143" s="60"/>
      <c r="D143" s="61"/>
      <c r="E143" s="60"/>
      <c r="F143" s="62"/>
      <c r="G143" s="61"/>
      <c r="H143" s="63"/>
      <c r="I143" s="63"/>
      <c r="J143" s="64"/>
      <c r="K143" s="65"/>
      <c r="L143" s="64"/>
      <c r="M143" s="66"/>
      <c r="N143" s="65"/>
      <c r="O143" s="65" t="e">
        <f t="shared" si="3"/>
        <v>#DIV/0!</v>
      </c>
      <c r="P143" s="67"/>
      <c r="Q143" s="68"/>
      <c r="R143" s="68"/>
      <c r="S143" s="69"/>
      <c r="T143" s="70"/>
      <c r="U143" s="70"/>
      <c r="V143" s="85"/>
      <c r="W143" s="72"/>
      <c r="X143" s="73"/>
      <c r="Y143" s="74"/>
      <c r="Z143" s="75"/>
      <c r="AB143" s="75"/>
      <c r="AC143" s="28"/>
      <c r="AD143" s="76"/>
      <c r="AE143" s="76"/>
      <c r="AF143" s="28"/>
      <c r="AG143" s="77"/>
      <c r="AH143" s="76"/>
      <c r="AI143" s="28"/>
      <c r="AJ143" s="78"/>
      <c r="AK143" s="78"/>
      <c r="AL143" s="2"/>
      <c r="AM143" s="79"/>
      <c r="AN143" s="79"/>
      <c r="AO143" s="79"/>
      <c r="AP143" s="80"/>
      <c r="AR143" s="28"/>
      <c r="AS143" s="29"/>
      <c r="AT143" s="83"/>
      <c r="AU143" s="81"/>
    </row>
    <row r="144" ht="18.5" customHeight="1" spans="1:47">
      <c r="A144" s="58"/>
      <c r="B144" s="59"/>
      <c r="C144" s="60"/>
      <c r="D144" s="61"/>
      <c r="E144" s="60"/>
      <c r="F144" s="62"/>
      <c r="G144" s="61"/>
      <c r="H144" s="63"/>
      <c r="I144" s="63"/>
      <c r="J144" s="64"/>
      <c r="K144" s="65"/>
      <c r="L144" s="64"/>
      <c r="M144" s="66"/>
      <c r="N144" s="65"/>
      <c r="O144" s="65" t="e">
        <f t="shared" si="3"/>
        <v>#DIV/0!</v>
      </c>
      <c r="P144" s="67"/>
      <c r="Q144" s="68"/>
      <c r="R144" s="68"/>
      <c r="S144" s="69"/>
      <c r="T144" s="70"/>
      <c r="U144" s="70"/>
      <c r="V144" s="85"/>
      <c r="W144" s="72"/>
      <c r="X144" s="73"/>
      <c r="Y144" s="74"/>
      <c r="Z144" s="75"/>
      <c r="AB144" s="75"/>
      <c r="AC144" s="28"/>
      <c r="AD144" s="76"/>
      <c r="AE144" s="76"/>
      <c r="AF144" s="28"/>
      <c r="AG144" s="77"/>
      <c r="AH144" s="76"/>
      <c r="AI144" s="28"/>
      <c r="AJ144" s="78"/>
      <c r="AK144" s="78"/>
      <c r="AL144" s="2"/>
      <c r="AM144" s="79"/>
      <c r="AN144" s="79"/>
      <c r="AO144" s="79"/>
      <c r="AP144" s="80"/>
      <c r="AR144" s="28"/>
      <c r="AS144" s="29"/>
      <c r="AT144" s="83"/>
      <c r="AU144" s="81"/>
    </row>
    <row r="145" ht="18.5" customHeight="1" spans="1:47">
      <c r="A145" s="58"/>
      <c r="B145" s="59"/>
      <c r="C145" s="60"/>
      <c r="D145" s="61"/>
      <c r="E145" s="60"/>
      <c r="F145" s="62"/>
      <c r="G145" s="61"/>
      <c r="H145" s="63"/>
      <c r="I145" s="63"/>
      <c r="J145" s="64"/>
      <c r="K145" s="65"/>
      <c r="L145" s="64"/>
      <c r="M145" s="66"/>
      <c r="N145" s="65"/>
      <c r="O145" s="65" t="e">
        <f t="shared" si="3"/>
        <v>#DIV/0!</v>
      </c>
      <c r="P145" s="67"/>
      <c r="Q145" s="68"/>
      <c r="R145" s="68"/>
      <c r="S145" s="69"/>
      <c r="T145" s="70"/>
      <c r="U145" s="70"/>
      <c r="V145" s="85"/>
      <c r="W145" s="72"/>
      <c r="X145" s="73"/>
      <c r="Y145" s="74"/>
      <c r="Z145" s="75"/>
      <c r="AB145" s="75"/>
      <c r="AC145" s="28"/>
      <c r="AD145" s="76"/>
      <c r="AE145" s="76"/>
      <c r="AF145" s="28"/>
      <c r="AG145" s="77"/>
      <c r="AH145" s="76"/>
      <c r="AI145" s="28"/>
      <c r="AJ145" s="78"/>
      <c r="AK145" s="78"/>
      <c r="AL145" s="2"/>
      <c r="AM145" s="79"/>
      <c r="AN145" s="79"/>
      <c r="AO145" s="79"/>
      <c r="AP145" s="80"/>
      <c r="AR145" s="28"/>
      <c r="AS145" s="29"/>
      <c r="AT145" s="83"/>
      <c r="AU145" s="81"/>
    </row>
    <row r="146" ht="18.5" customHeight="1" spans="1:47">
      <c r="A146" s="58"/>
      <c r="B146" s="59"/>
      <c r="C146" s="60"/>
      <c r="D146" s="61"/>
      <c r="E146" s="60"/>
      <c r="F146" s="62"/>
      <c r="G146" s="61"/>
      <c r="H146" s="63"/>
      <c r="I146" s="63"/>
      <c r="J146" s="64"/>
      <c r="K146" s="65"/>
      <c r="L146" s="64"/>
      <c r="M146" s="66"/>
      <c r="N146" s="65"/>
      <c r="O146" s="65" t="e">
        <f t="shared" si="3"/>
        <v>#DIV/0!</v>
      </c>
      <c r="P146" s="67"/>
      <c r="Q146" s="68"/>
      <c r="R146" s="68"/>
      <c r="S146" s="69"/>
      <c r="T146" s="70"/>
      <c r="U146" s="70"/>
      <c r="V146" s="85"/>
      <c r="W146" s="72"/>
      <c r="X146" s="73"/>
      <c r="Y146" s="74"/>
      <c r="Z146" s="75"/>
      <c r="AB146" s="75"/>
      <c r="AC146" s="28"/>
      <c r="AD146" s="76"/>
      <c r="AE146" s="76"/>
      <c r="AF146" s="28"/>
      <c r="AG146" s="77"/>
      <c r="AH146" s="76"/>
      <c r="AI146" s="28"/>
      <c r="AJ146" s="78"/>
      <c r="AK146" s="78"/>
      <c r="AL146" s="2"/>
      <c r="AM146" s="79"/>
      <c r="AN146" s="79"/>
      <c r="AO146" s="79"/>
      <c r="AP146" s="80"/>
      <c r="AR146" s="28"/>
      <c r="AS146" s="29"/>
      <c r="AT146" s="83"/>
      <c r="AU146" s="81"/>
    </row>
    <row r="147" ht="18.5" customHeight="1" spans="1:47">
      <c r="A147" s="58"/>
      <c r="B147" s="59"/>
      <c r="C147" s="60"/>
      <c r="D147" s="61"/>
      <c r="E147" s="60"/>
      <c r="F147" s="62"/>
      <c r="G147" s="61"/>
      <c r="H147" s="63"/>
      <c r="I147" s="63"/>
      <c r="J147" s="64"/>
      <c r="K147" s="65"/>
      <c r="L147" s="64"/>
      <c r="M147" s="66"/>
      <c r="N147" s="65"/>
      <c r="O147" s="65" t="e">
        <f t="shared" si="3"/>
        <v>#DIV/0!</v>
      </c>
      <c r="P147" s="67"/>
      <c r="Q147" s="68"/>
      <c r="R147" s="68"/>
      <c r="S147" s="69"/>
      <c r="T147" s="70"/>
      <c r="U147" s="70"/>
      <c r="V147" s="85"/>
      <c r="W147" s="72"/>
      <c r="X147" s="73"/>
      <c r="Y147" s="74"/>
      <c r="Z147" s="75"/>
      <c r="AB147" s="75"/>
      <c r="AC147" s="28"/>
      <c r="AD147" s="76"/>
      <c r="AE147" s="76"/>
      <c r="AF147" s="28"/>
      <c r="AG147" s="77"/>
      <c r="AH147" s="76"/>
      <c r="AI147" s="28"/>
      <c r="AJ147" s="78"/>
      <c r="AK147" s="78"/>
      <c r="AL147" s="2"/>
      <c r="AM147" s="79"/>
      <c r="AN147" s="79"/>
      <c r="AO147" s="79"/>
      <c r="AP147" s="80"/>
      <c r="AR147" s="28"/>
      <c r="AS147" s="29"/>
      <c r="AT147" s="83"/>
      <c r="AU147" s="81"/>
    </row>
    <row r="148" ht="18.5" customHeight="1" spans="1:47">
      <c r="A148" s="58"/>
      <c r="B148" s="59"/>
      <c r="C148" s="60"/>
      <c r="D148" s="61"/>
      <c r="E148" s="60"/>
      <c r="F148" s="62"/>
      <c r="G148" s="61"/>
      <c r="H148" s="63"/>
      <c r="I148" s="63"/>
      <c r="J148" s="64"/>
      <c r="K148" s="65"/>
      <c r="L148" s="64"/>
      <c r="M148" s="66"/>
      <c r="N148" s="65"/>
      <c r="O148" s="65" t="e">
        <f t="shared" si="3"/>
        <v>#DIV/0!</v>
      </c>
      <c r="P148" s="67"/>
      <c r="Q148" s="68"/>
      <c r="R148" s="68"/>
      <c r="S148" s="69"/>
      <c r="T148" s="70"/>
      <c r="U148" s="70"/>
      <c r="V148" s="85"/>
      <c r="W148" s="72"/>
      <c r="X148" s="73"/>
      <c r="Y148" s="74"/>
      <c r="Z148" s="75"/>
      <c r="AB148" s="75"/>
      <c r="AC148" s="28"/>
      <c r="AD148" s="76"/>
      <c r="AE148" s="76"/>
      <c r="AF148" s="28"/>
      <c r="AG148" s="77"/>
      <c r="AH148" s="76"/>
      <c r="AI148" s="28"/>
      <c r="AJ148" s="78"/>
      <c r="AK148" s="78"/>
      <c r="AL148" s="2"/>
      <c r="AM148" s="79"/>
      <c r="AN148" s="79"/>
      <c r="AO148" s="79"/>
      <c r="AP148" s="80"/>
      <c r="AR148" s="28"/>
      <c r="AS148" s="29"/>
      <c r="AT148" s="83"/>
      <c r="AU148" s="81"/>
    </row>
    <row r="149" ht="18.5" customHeight="1" spans="1:47">
      <c r="A149" s="58"/>
      <c r="B149" s="59"/>
      <c r="C149" s="60"/>
      <c r="D149" s="61"/>
      <c r="E149" s="60"/>
      <c r="F149" s="62"/>
      <c r="G149" s="61"/>
      <c r="H149" s="63"/>
      <c r="I149" s="63"/>
      <c r="J149" s="64"/>
      <c r="K149" s="65"/>
      <c r="L149" s="64"/>
      <c r="M149" s="66"/>
      <c r="N149" s="65"/>
      <c r="O149" s="65" t="e">
        <f t="shared" si="3"/>
        <v>#DIV/0!</v>
      </c>
      <c r="P149" s="67"/>
      <c r="Q149" s="68"/>
      <c r="R149" s="68"/>
      <c r="S149" s="69"/>
      <c r="T149" s="70"/>
      <c r="U149" s="70"/>
      <c r="V149" s="85"/>
      <c r="W149" s="72"/>
      <c r="X149" s="73"/>
      <c r="Y149" s="74"/>
      <c r="Z149" s="75"/>
      <c r="AB149" s="75"/>
      <c r="AC149" s="28"/>
      <c r="AD149" s="76"/>
      <c r="AE149" s="76"/>
      <c r="AF149" s="28"/>
      <c r="AG149" s="77"/>
      <c r="AH149" s="76"/>
      <c r="AI149" s="28"/>
      <c r="AJ149" s="78"/>
      <c r="AK149" s="78"/>
      <c r="AL149" s="2"/>
      <c r="AM149" s="79"/>
      <c r="AN149" s="79"/>
      <c r="AO149" s="79"/>
      <c r="AP149" s="80"/>
      <c r="AR149" s="28"/>
      <c r="AS149" s="29"/>
      <c r="AT149" s="83"/>
      <c r="AU149" s="81"/>
    </row>
    <row r="150" ht="18.5" customHeight="1" spans="1:47">
      <c r="A150" s="58"/>
      <c r="B150" s="59"/>
      <c r="C150" s="60"/>
      <c r="D150" s="61"/>
      <c r="E150" s="60"/>
      <c r="F150" s="62"/>
      <c r="G150" s="61"/>
      <c r="H150" s="63"/>
      <c r="I150" s="63"/>
      <c r="J150" s="64"/>
      <c r="K150" s="65"/>
      <c r="L150" s="64"/>
      <c r="M150" s="66"/>
      <c r="N150" s="65"/>
      <c r="O150" s="65" t="e">
        <f t="shared" si="3"/>
        <v>#DIV/0!</v>
      </c>
      <c r="P150" s="67"/>
      <c r="Q150" s="68"/>
      <c r="R150" s="68"/>
      <c r="S150" s="69"/>
      <c r="T150" s="70"/>
      <c r="U150" s="70"/>
      <c r="V150" s="85"/>
      <c r="W150" s="72"/>
      <c r="X150" s="73"/>
      <c r="Y150" s="74"/>
      <c r="Z150" s="75"/>
      <c r="AB150" s="75"/>
      <c r="AC150" s="28"/>
      <c r="AD150" s="76"/>
      <c r="AE150" s="76"/>
      <c r="AF150" s="28"/>
      <c r="AG150" s="77"/>
      <c r="AH150" s="76"/>
      <c r="AI150" s="28"/>
      <c r="AJ150" s="78"/>
      <c r="AK150" s="78"/>
      <c r="AL150" s="2"/>
      <c r="AM150" s="79"/>
      <c r="AN150" s="79"/>
      <c r="AO150" s="79"/>
      <c r="AP150" s="80"/>
      <c r="AR150" s="28"/>
      <c r="AS150" s="29"/>
      <c r="AT150" s="83"/>
      <c r="AU150" s="81"/>
    </row>
    <row r="151" ht="18.5" customHeight="1" spans="1:47">
      <c r="A151" s="58"/>
      <c r="B151" s="59"/>
      <c r="C151" s="60"/>
      <c r="D151" s="61"/>
      <c r="E151" s="60"/>
      <c r="F151" s="62"/>
      <c r="G151" s="61"/>
      <c r="H151" s="63"/>
      <c r="I151" s="63"/>
      <c r="J151" s="64"/>
      <c r="K151" s="65"/>
      <c r="L151" s="64"/>
      <c r="M151" s="66"/>
      <c r="N151" s="65"/>
      <c r="O151" s="65" t="e">
        <f t="shared" si="3"/>
        <v>#DIV/0!</v>
      </c>
      <c r="P151" s="86"/>
      <c r="Q151" s="68"/>
      <c r="R151" s="68"/>
      <c r="S151" s="69"/>
      <c r="T151" s="70"/>
      <c r="U151" s="70"/>
      <c r="V151" s="85"/>
      <c r="W151" s="72"/>
      <c r="X151" s="73"/>
      <c r="Y151" s="74"/>
      <c r="Z151" s="75"/>
      <c r="AB151" s="75"/>
      <c r="AC151" s="28"/>
      <c r="AD151" s="76"/>
      <c r="AE151" s="76"/>
      <c r="AF151" s="28"/>
      <c r="AG151" s="77"/>
      <c r="AH151" s="76"/>
      <c r="AI151" s="28"/>
      <c r="AJ151" s="78"/>
      <c r="AK151" s="78"/>
      <c r="AL151" s="2"/>
      <c r="AM151" s="79"/>
      <c r="AN151" s="79"/>
      <c r="AO151" s="79"/>
      <c r="AP151" s="80"/>
      <c r="AR151" s="28"/>
      <c r="AS151" s="29"/>
      <c r="AT151" s="83"/>
      <c r="AU151" s="81"/>
    </row>
    <row r="152" ht="18.5" customHeight="1" spans="1:47">
      <c r="A152" s="58"/>
      <c r="B152" s="59"/>
      <c r="C152" s="60"/>
      <c r="D152" s="61"/>
      <c r="E152" s="60"/>
      <c r="F152" s="62"/>
      <c r="G152" s="61"/>
      <c r="H152" s="63"/>
      <c r="I152" s="63"/>
      <c r="J152" s="64"/>
      <c r="K152" s="65"/>
      <c r="L152" s="64"/>
      <c r="M152" s="66"/>
      <c r="N152" s="65"/>
      <c r="O152" s="65" t="e">
        <f t="shared" si="3"/>
        <v>#DIV/0!</v>
      </c>
      <c r="P152" s="67"/>
      <c r="Q152" s="68"/>
      <c r="R152" s="68"/>
      <c r="S152" s="69"/>
      <c r="T152" s="70"/>
      <c r="U152" s="70"/>
      <c r="V152" s="85"/>
      <c r="W152" s="72"/>
      <c r="X152" s="73"/>
      <c r="Y152" s="74"/>
      <c r="Z152" s="75"/>
      <c r="AB152" s="75"/>
      <c r="AC152" s="28"/>
      <c r="AD152" s="76"/>
      <c r="AE152" s="76"/>
      <c r="AF152" s="28"/>
      <c r="AG152" s="77"/>
      <c r="AH152" s="76"/>
      <c r="AI152" s="28"/>
      <c r="AJ152" s="78"/>
      <c r="AK152" s="78"/>
      <c r="AL152" s="2"/>
      <c r="AM152" s="79"/>
      <c r="AN152" s="79"/>
      <c r="AO152" s="79"/>
      <c r="AP152" s="80"/>
      <c r="AR152" s="28"/>
      <c r="AS152" s="29"/>
      <c r="AT152" s="83"/>
      <c r="AU152" s="81"/>
    </row>
    <row r="153" ht="18.5" customHeight="1" spans="1:47">
      <c r="A153" s="58"/>
      <c r="B153" s="59"/>
      <c r="C153" s="60"/>
      <c r="D153" s="62"/>
      <c r="E153" s="60"/>
      <c r="F153" s="62"/>
      <c r="G153" s="61"/>
      <c r="H153" s="63"/>
      <c r="I153" s="63"/>
      <c r="J153" s="64"/>
      <c r="K153" s="65"/>
      <c r="L153" s="64"/>
      <c r="M153" s="66"/>
      <c r="N153" s="65"/>
      <c r="O153" s="65" t="e">
        <f t="shared" si="3"/>
        <v>#DIV/0!</v>
      </c>
      <c r="P153" s="67"/>
      <c r="Q153" s="68"/>
      <c r="R153" s="68"/>
      <c r="S153" s="69"/>
      <c r="T153" s="70"/>
      <c r="U153" s="70"/>
      <c r="V153" s="85"/>
      <c r="W153" s="72"/>
      <c r="X153" s="73"/>
      <c r="Y153" s="74"/>
      <c r="Z153" s="75"/>
      <c r="AB153" s="75"/>
      <c r="AC153" s="28"/>
      <c r="AD153" s="76"/>
      <c r="AE153" s="76"/>
      <c r="AF153" s="28"/>
      <c r="AG153" s="77"/>
      <c r="AH153" s="76"/>
      <c r="AI153" s="28"/>
      <c r="AJ153" s="78"/>
      <c r="AK153" s="78"/>
      <c r="AL153" s="2"/>
      <c r="AM153" s="79"/>
      <c r="AN153" s="79"/>
      <c r="AO153" s="79"/>
      <c r="AP153" s="80"/>
      <c r="AR153" s="28"/>
      <c r="AS153" s="29"/>
      <c r="AT153" s="83"/>
      <c r="AU153" s="81"/>
    </row>
    <row r="154" ht="18.5" customHeight="1" spans="1:47">
      <c r="A154" s="58"/>
      <c r="B154" s="59"/>
      <c r="C154" s="60"/>
      <c r="D154" s="61"/>
      <c r="E154" s="60"/>
      <c r="F154" s="62"/>
      <c r="G154" s="61"/>
      <c r="H154" s="63"/>
      <c r="I154" s="63"/>
      <c r="J154" s="64"/>
      <c r="K154" s="65"/>
      <c r="L154" s="64"/>
      <c r="M154" s="66"/>
      <c r="N154" s="65"/>
      <c r="O154" s="65" t="e">
        <f t="shared" si="3"/>
        <v>#DIV/0!</v>
      </c>
      <c r="P154" s="67"/>
      <c r="Q154" s="68"/>
      <c r="R154" s="68"/>
      <c r="S154" s="69"/>
      <c r="T154" s="70"/>
      <c r="U154" s="70"/>
      <c r="V154" s="85"/>
      <c r="W154" s="72"/>
      <c r="X154" s="73"/>
      <c r="Y154" s="74"/>
      <c r="Z154" s="75"/>
      <c r="AB154" s="75"/>
      <c r="AC154" s="28"/>
      <c r="AD154" s="76"/>
      <c r="AE154" s="76"/>
      <c r="AF154" s="28"/>
      <c r="AG154" s="77"/>
      <c r="AH154" s="76"/>
      <c r="AI154" s="28"/>
      <c r="AJ154" s="78"/>
      <c r="AK154" s="78"/>
      <c r="AL154" s="2"/>
      <c r="AM154" s="79"/>
      <c r="AN154" s="79"/>
      <c r="AO154" s="79"/>
      <c r="AP154" s="80"/>
      <c r="AR154" s="28"/>
      <c r="AS154" s="29"/>
      <c r="AT154" s="83"/>
      <c r="AU154" s="81"/>
    </row>
    <row r="155" ht="18.5" customHeight="1" spans="1:47">
      <c r="A155" s="58"/>
      <c r="B155" s="59"/>
      <c r="C155" s="60"/>
      <c r="D155" s="61"/>
      <c r="E155" s="60"/>
      <c r="F155" s="62"/>
      <c r="G155" s="61"/>
      <c r="H155" s="63"/>
      <c r="I155" s="63"/>
      <c r="J155" s="64"/>
      <c r="K155" s="65"/>
      <c r="L155" s="64"/>
      <c r="M155" s="66"/>
      <c r="N155" s="65"/>
      <c r="O155" s="65" t="e">
        <f t="shared" si="3"/>
        <v>#DIV/0!</v>
      </c>
      <c r="P155" s="67"/>
      <c r="Q155" s="68"/>
      <c r="R155" s="68"/>
      <c r="S155" s="69"/>
      <c r="T155" s="70"/>
      <c r="U155" s="70"/>
      <c r="V155" s="85"/>
      <c r="W155" s="72"/>
      <c r="X155" s="73"/>
      <c r="Y155" s="74"/>
      <c r="Z155" s="75"/>
      <c r="AB155" s="75"/>
      <c r="AC155" s="28"/>
      <c r="AD155" s="76"/>
      <c r="AE155" s="76"/>
      <c r="AF155" s="28"/>
      <c r="AG155" s="77"/>
      <c r="AH155" s="76"/>
      <c r="AI155" s="28"/>
      <c r="AJ155" s="78"/>
      <c r="AK155" s="78"/>
      <c r="AL155" s="2"/>
      <c r="AM155" s="79"/>
      <c r="AN155" s="79"/>
      <c r="AO155" s="79"/>
      <c r="AP155" s="80"/>
      <c r="AR155" s="28"/>
      <c r="AS155" s="29"/>
      <c r="AT155" s="83"/>
      <c r="AU155" s="81"/>
    </row>
    <row r="156" ht="18.5" customHeight="1" spans="1:47">
      <c r="A156" s="58"/>
      <c r="B156" s="59"/>
      <c r="C156" s="60"/>
      <c r="D156" s="61"/>
      <c r="E156" s="60"/>
      <c r="F156" s="62"/>
      <c r="G156" s="61"/>
      <c r="H156" s="63"/>
      <c r="I156" s="63"/>
      <c r="J156" s="64"/>
      <c r="K156" s="65"/>
      <c r="L156" s="64"/>
      <c r="M156" s="66"/>
      <c r="N156" s="65"/>
      <c r="O156" s="65" t="e">
        <f t="shared" si="3"/>
        <v>#DIV/0!</v>
      </c>
      <c r="P156" s="67"/>
      <c r="Q156" s="68"/>
      <c r="R156" s="68"/>
      <c r="S156" s="69"/>
      <c r="T156" s="70"/>
      <c r="U156" s="70"/>
      <c r="V156" s="85"/>
      <c r="W156" s="72"/>
      <c r="X156" s="73"/>
      <c r="Y156" s="74"/>
      <c r="Z156" s="75"/>
      <c r="AB156" s="75"/>
      <c r="AC156" s="28"/>
      <c r="AD156" s="76"/>
      <c r="AE156" s="76"/>
      <c r="AF156" s="28"/>
      <c r="AG156" s="77"/>
      <c r="AH156" s="76"/>
      <c r="AI156" s="28"/>
      <c r="AJ156" s="78"/>
      <c r="AK156" s="78"/>
      <c r="AL156" s="2"/>
      <c r="AM156" s="79"/>
      <c r="AN156" s="79"/>
      <c r="AO156" s="79"/>
      <c r="AP156" s="80"/>
      <c r="AR156" s="28"/>
      <c r="AS156" s="29"/>
      <c r="AT156" s="83"/>
      <c r="AU156" s="81"/>
    </row>
    <row r="157" ht="18.5" customHeight="1" spans="1:47">
      <c r="A157" s="58"/>
      <c r="B157" s="59"/>
      <c r="C157" s="60"/>
      <c r="D157" s="61"/>
      <c r="E157" s="60"/>
      <c r="F157" s="62"/>
      <c r="G157" s="61"/>
      <c r="H157" s="63"/>
      <c r="I157" s="63"/>
      <c r="J157" s="64"/>
      <c r="K157" s="65"/>
      <c r="L157" s="64"/>
      <c r="M157" s="66"/>
      <c r="N157" s="65"/>
      <c r="O157" s="65" t="e">
        <f t="shared" si="3"/>
        <v>#DIV/0!</v>
      </c>
      <c r="P157" s="67"/>
      <c r="Q157" s="68"/>
      <c r="R157" s="68"/>
      <c r="S157" s="69"/>
      <c r="T157" s="70"/>
      <c r="U157" s="70"/>
      <c r="V157" s="85"/>
      <c r="W157" s="72"/>
      <c r="X157" s="73"/>
      <c r="Y157" s="74"/>
      <c r="Z157" s="75"/>
      <c r="AB157" s="75"/>
      <c r="AC157" s="28"/>
      <c r="AD157" s="76"/>
      <c r="AE157" s="76"/>
      <c r="AF157" s="28"/>
      <c r="AG157" s="77"/>
      <c r="AH157" s="76"/>
      <c r="AI157" s="28"/>
      <c r="AJ157" s="78"/>
      <c r="AK157" s="78"/>
      <c r="AL157" s="2"/>
      <c r="AM157" s="79"/>
      <c r="AN157" s="79"/>
      <c r="AO157" s="79"/>
      <c r="AP157" s="80"/>
      <c r="AR157" s="28"/>
      <c r="AS157" s="29"/>
      <c r="AT157" s="83"/>
      <c r="AU157" s="81"/>
    </row>
    <row r="158" ht="18.5" customHeight="1" spans="1:47">
      <c r="A158" s="58"/>
      <c r="B158" s="59"/>
      <c r="C158" s="60"/>
      <c r="D158" s="61"/>
      <c r="E158" s="60"/>
      <c r="F158" s="62"/>
      <c r="G158" s="61"/>
      <c r="H158" s="63"/>
      <c r="I158" s="63"/>
      <c r="J158" s="64"/>
      <c r="K158" s="65"/>
      <c r="L158" s="64"/>
      <c r="M158" s="66"/>
      <c r="N158" s="65"/>
      <c r="O158" s="65" t="e">
        <f t="shared" si="3"/>
        <v>#DIV/0!</v>
      </c>
      <c r="P158" s="67"/>
      <c r="Q158" s="68"/>
      <c r="R158" s="68"/>
      <c r="S158" s="69"/>
      <c r="T158" s="70"/>
      <c r="U158" s="70"/>
      <c r="V158" s="85"/>
      <c r="W158" s="72"/>
      <c r="X158" s="73"/>
      <c r="Y158" s="74"/>
      <c r="Z158" s="75"/>
      <c r="AB158" s="75"/>
      <c r="AC158" s="28"/>
      <c r="AD158" s="76"/>
      <c r="AE158" s="76"/>
      <c r="AF158" s="28"/>
      <c r="AG158" s="77"/>
      <c r="AH158" s="76"/>
      <c r="AI158" s="28"/>
      <c r="AJ158" s="78"/>
      <c r="AK158" s="78"/>
      <c r="AL158" s="2"/>
      <c r="AM158" s="79"/>
      <c r="AN158" s="79"/>
      <c r="AO158" s="79"/>
      <c r="AP158" s="80"/>
      <c r="AR158" s="28"/>
      <c r="AS158" s="29"/>
      <c r="AT158" s="83"/>
      <c r="AU158" s="81"/>
    </row>
    <row r="159" ht="18.5" customHeight="1" spans="1:47">
      <c r="A159" s="58"/>
      <c r="B159" s="59"/>
      <c r="C159" s="60"/>
      <c r="D159" s="61"/>
      <c r="E159" s="60"/>
      <c r="F159" s="62"/>
      <c r="G159" s="61"/>
      <c r="H159" s="63"/>
      <c r="I159" s="63"/>
      <c r="J159" s="64"/>
      <c r="K159" s="65"/>
      <c r="L159" s="64"/>
      <c r="M159" s="66"/>
      <c r="N159" s="65"/>
      <c r="O159" s="65" t="e">
        <f t="shared" si="3"/>
        <v>#DIV/0!</v>
      </c>
      <c r="P159" s="67"/>
      <c r="Q159" s="68"/>
      <c r="R159" s="68"/>
      <c r="S159" s="69"/>
      <c r="T159" s="70"/>
      <c r="U159" s="70"/>
      <c r="V159" s="85"/>
      <c r="W159" s="72"/>
      <c r="X159" s="73"/>
      <c r="Y159" s="74"/>
      <c r="Z159" s="75"/>
      <c r="AB159" s="75"/>
      <c r="AC159" s="28"/>
      <c r="AD159" s="76"/>
      <c r="AE159" s="76"/>
      <c r="AF159" s="28"/>
      <c r="AG159" s="77"/>
      <c r="AH159" s="76"/>
      <c r="AI159" s="28"/>
      <c r="AJ159" s="78"/>
      <c r="AK159" s="78"/>
      <c r="AL159" s="2"/>
      <c r="AM159" s="79"/>
      <c r="AN159" s="79"/>
      <c r="AO159" s="79"/>
      <c r="AP159" s="80"/>
      <c r="AR159" s="28"/>
      <c r="AS159" s="29"/>
      <c r="AT159" s="83"/>
      <c r="AU159" s="81"/>
    </row>
    <row r="160" ht="18.5" customHeight="1" spans="1:47">
      <c r="A160" s="58"/>
      <c r="B160" s="59"/>
      <c r="C160" s="60"/>
      <c r="D160" s="61"/>
      <c r="E160" s="60"/>
      <c r="F160" s="62"/>
      <c r="G160" s="61"/>
      <c r="H160" s="63"/>
      <c r="I160" s="63"/>
      <c r="J160" s="64"/>
      <c r="K160" s="65"/>
      <c r="L160" s="64"/>
      <c r="M160" s="66"/>
      <c r="N160" s="65"/>
      <c r="O160" s="65" t="e">
        <f t="shared" si="3"/>
        <v>#DIV/0!</v>
      </c>
      <c r="P160" s="67"/>
      <c r="Q160" s="68"/>
      <c r="R160" s="68"/>
      <c r="S160" s="69"/>
      <c r="T160" s="70"/>
      <c r="U160" s="70"/>
      <c r="V160" s="85"/>
      <c r="W160" s="72"/>
      <c r="X160" s="73"/>
      <c r="Y160" s="74"/>
      <c r="Z160" s="75"/>
      <c r="AB160" s="75"/>
      <c r="AC160" s="28"/>
      <c r="AD160" s="76"/>
      <c r="AE160" s="76"/>
      <c r="AF160" s="28"/>
      <c r="AG160" s="77"/>
      <c r="AH160" s="76"/>
      <c r="AI160" s="28"/>
      <c r="AJ160" s="78"/>
      <c r="AK160" s="78"/>
      <c r="AL160" s="2"/>
      <c r="AM160" s="79"/>
      <c r="AN160" s="79"/>
      <c r="AO160" s="79"/>
      <c r="AP160" s="80"/>
      <c r="AR160" s="28"/>
      <c r="AS160" s="29"/>
      <c r="AT160" s="83"/>
      <c r="AU160" s="81"/>
    </row>
    <row r="161" ht="18.5" customHeight="1" spans="1:47">
      <c r="A161" s="58"/>
      <c r="B161" s="59"/>
      <c r="C161" s="60"/>
      <c r="D161" s="61"/>
      <c r="E161" s="60"/>
      <c r="F161" s="62"/>
      <c r="G161" s="61"/>
      <c r="H161" s="63"/>
      <c r="I161" s="63"/>
      <c r="J161" s="64"/>
      <c r="K161" s="65"/>
      <c r="L161" s="64"/>
      <c r="M161" s="66"/>
      <c r="N161" s="65"/>
      <c r="O161" s="65" t="e">
        <f t="shared" si="3"/>
        <v>#DIV/0!</v>
      </c>
      <c r="P161" s="67"/>
      <c r="Q161" s="68"/>
      <c r="R161" s="68"/>
      <c r="S161" s="69"/>
      <c r="T161" s="70"/>
      <c r="U161" s="70"/>
      <c r="V161" s="85"/>
      <c r="W161" s="72"/>
      <c r="X161" s="73"/>
      <c r="Y161" s="74"/>
      <c r="Z161" s="75"/>
      <c r="AB161" s="75"/>
      <c r="AC161" s="28"/>
      <c r="AD161" s="76"/>
      <c r="AE161" s="76"/>
      <c r="AF161" s="28"/>
      <c r="AG161" s="77"/>
      <c r="AH161" s="76"/>
      <c r="AI161" s="28"/>
      <c r="AJ161" s="78"/>
      <c r="AK161" s="78"/>
      <c r="AL161" s="2"/>
      <c r="AM161" s="79"/>
      <c r="AN161" s="79"/>
      <c r="AO161" s="79"/>
      <c r="AP161" s="80"/>
      <c r="AR161" s="28"/>
      <c r="AS161" s="29"/>
      <c r="AT161" s="83"/>
      <c r="AU161" s="81"/>
    </row>
    <row r="162" ht="18.5" customHeight="1" spans="1:47">
      <c r="A162" s="58"/>
      <c r="B162" s="59"/>
      <c r="C162" s="60"/>
      <c r="D162" s="61"/>
      <c r="E162" s="60"/>
      <c r="F162" s="62"/>
      <c r="G162" s="61"/>
      <c r="H162" s="63"/>
      <c r="I162" s="63"/>
      <c r="J162" s="64"/>
      <c r="K162" s="65"/>
      <c r="L162" s="64"/>
      <c r="M162" s="66"/>
      <c r="N162" s="65"/>
      <c r="O162" s="65" t="e">
        <f t="shared" si="3"/>
        <v>#DIV/0!</v>
      </c>
      <c r="P162" s="67"/>
      <c r="Q162" s="68"/>
      <c r="R162" s="68"/>
      <c r="S162" s="69"/>
      <c r="T162" s="70"/>
      <c r="U162" s="70"/>
      <c r="V162" s="85"/>
      <c r="W162" s="72"/>
      <c r="X162" s="73"/>
      <c r="Y162" s="74"/>
      <c r="Z162" s="75"/>
      <c r="AB162" s="75"/>
      <c r="AC162" s="28"/>
      <c r="AD162" s="76"/>
      <c r="AE162" s="76"/>
      <c r="AF162" s="28"/>
      <c r="AG162" s="77"/>
      <c r="AH162" s="76"/>
      <c r="AI162" s="28"/>
      <c r="AJ162" s="78"/>
      <c r="AK162" s="78"/>
      <c r="AL162" s="2"/>
      <c r="AM162" s="79"/>
      <c r="AN162" s="79"/>
      <c r="AO162" s="79"/>
      <c r="AP162" s="80"/>
      <c r="AR162" s="28"/>
      <c r="AS162" s="29"/>
      <c r="AT162" s="83"/>
      <c r="AU162" s="81"/>
    </row>
    <row r="163" ht="18.5" customHeight="1" spans="1:47">
      <c r="A163" s="58"/>
      <c r="B163" s="59"/>
      <c r="C163" s="60"/>
      <c r="D163" s="61"/>
      <c r="E163" s="60"/>
      <c r="F163" s="62"/>
      <c r="G163" s="61"/>
      <c r="H163" s="63"/>
      <c r="I163" s="63"/>
      <c r="J163" s="64"/>
      <c r="K163" s="65"/>
      <c r="L163" s="64"/>
      <c r="M163" s="66"/>
      <c r="N163" s="65"/>
      <c r="O163" s="65" t="e">
        <f t="shared" si="3"/>
        <v>#DIV/0!</v>
      </c>
      <c r="P163" s="67"/>
      <c r="Q163" s="68"/>
      <c r="R163" s="68"/>
      <c r="S163" s="69"/>
      <c r="T163" s="70"/>
      <c r="U163" s="70"/>
      <c r="V163" s="85"/>
      <c r="W163" s="72"/>
      <c r="X163" s="73"/>
      <c r="Y163" s="74"/>
      <c r="Z163" s="75"/>
      <c r="AB163" s="75"/>
      <c r="AC163" s="28"/>
      <c r="AD163" s="76"/>
      <c r="AE163" s="76"/>
      <c r="AF163" s="28"/>
      <c r="AG163" s="77"/>
      <c r="AH163" s="76"/>
      <c r="AI163" s="28"/>
      <c r="AJ163" s="78"/>
      <c r="AK163" s="78"/>
      <c r="AL163" s="2"/>
      <c r="AM163" s="79"/>
      <c r="AN163" s="79"/>
      <c r="AO163" s="79"/>
      <c r="AP163" s="80"/>
      <c r="AR163" s="28"/>
      <c r="AS163" s="29"/>
      <c r="AT163" s="83"/>
      <c r="AU163" s="81"/>
    </row>
    <row r="164" ht="18.5" customHeight="1" spans="1:47">
      <c r="A164" s="58"/>
      <c r="B164" s="59"/>
      <c r="C164" s="60"/>
      <c r="D164" s="61"/>
      <c r="E164" s="60"/>
      <c r="F164" s="62"/>
      <c r="G164" s="61"/>
      <c r="H164" s="63"/>
      <c r="I164" s="63"/>
      <c r="J164" s="64"/>
      <c r="K164" s="65"/>
      <c r="L164" s="64"/>
      <c r="M164" s="66"/>
      <c r="N164" s="65"/>
      <c r="O164" s="65" t="e">
        <f t="shared" si="3"/>
        <v>#DIV/0!</v>
      </c>
      <c r="P164" s="67"/>
      <c r="Q164" s="68"/>
      <c r="R164" s="68"/>
      <c r="S164" s="69"/>
      <c r="T164" s="70"/>
      <c r="U164" s="70"/>
      <c r="V164" s="85"/>
      <c r="W164" s="72"/>
      <c r="X164" s="73"/>
      <c r="Y164" s="74"/>
      <c r="Z164" s="75"/>
      <c r="AB164" s="75"/>
      <c r="AC164" s="28"/>
      <c r="AD164" s="76"/>
      <c r="AE164" s="76"/>
      <c r="AF164" s="28"/>
      <c r="AG164" s="77"/>
      <c r="AH164" s="76"/>
      <c r="AI164" s="28"/>
      <c r="AJ164" s="78"/>
      <c r="AK164" s="78"/>
      <c r="AL164" s="2"/>
      <c r="AM164" s="79"/>
      <c r="AN164" s="79"/>
      <c r="AO164" s="79"/>
      <c r="AP164" s="80"/>
      <c r="AR164" s="28"/>
      <c r="AS164" s="29"/>
      <c r="AT164" s="83"/>
      <c r="AU164" s="81"/>
    </row>
    <row r="165" ht="18.5" customHeight="1" spans="1:47">
      <c r="A165" s="58"/>
      <c r="B165" s="59"/>
      <c r="C165" s="60"/>
      <c r="D165" s="61"/>
      <c r="E165" s="60"/>
      <c r="F165" s="62"/>
      <c r="G165" s="61"/>
      <c r="H165" s="63"/>
      <c r="I165" s="63"/>
      <c r="J165" s="64"/>
      <c r="K165" s="65"/>
      <c r="L165" s="64"/>
      <c r="M165" s="66"/>
      <c r="N165" s="65"/>
      <c r="O165" s="65" t="e">
        <f t="shared" si="3"/>
        <v>#DIV/0!</v>
      </c>
      <c r="P165" s="67"/>
      <c r="Q165" s="68"/>
      <c r="R165" s="68"/>
      <c r="S165" s="69"/>
      <c r="T165" s="70"/>
      <c r="U165" s="70"/>
      <c r="V165" s="85"/>
      <c r="W165" s="72"/>
      <c r="X165" s="73"/>
      <c r="Y165" s="74"/>
      <c r="Z165" s="75"/>
      <c r="AB165" s="75"/>
      <c r="AC165" s="28"/>
      <c r="AD165" s="76"/>
      <c r="AE165" s="76"/>
      <c r="AF165" s="28"/>
      <c r="AG165" s="77"/>
      <c r="AH165" s="76"/>
      <c r="AI165" s="28"/>
      <c r="AJ165" s="78"/>
      <c r="AK165" s="78"/>
      <c r="AL165" s="2"/>
      <c r="AM165" s="79"/>
      <c r="AN165" s="79"/>
      <c r="AO165" s="79"/>
      <c r="AP165" s="80"/>
      <c r="AR165" s="28"/>
      <c r="AS165" s="29"/>
      <c r="AT165" s="83"/>
      <c r="AU165" s="81"/>
    </row>
    <row r="166" ht="18.5" customHeight="1" spans="1:47">
      <c r="A166" s="58"/>
      <c r="B166" s="59"/>
      <c r="C166" s="60"/>
      <c r="D166" s="61"/>
      <c r="E166" s="60"/>
      <c r="F166" s="62"/>
      <c r="G166" s="61"/>
      <c r="H166" s="63"/>
      <c r="I166" s="63"/>
      <c r="J166" s="64"/>
      <c r="K166" s="65"/>
      <c r="L166" s="64"/>
      <c r="M166" s="66"/>
      <c r="N166" s="65"/>
      <c r="O166" s="65" t="e">
        <f t="shared" si="3"/>
        <v>#DIV/0!</v>
      </c>
      <c r="P166" s="67"/>
      <c r="Q166" s="68"/>
      <c r="R166" s="68"/>
      <c r="S166" s="69"/>
      <c r="T166" s="70"/>
      <c r="U166" s="70"/>
      <c r="V166" s="85"/>
      <c r="W166" s="72"/>
      <c r="X166" s="73"/>
      <c r="Y166" s="74"/>
      <c r="Z166" s="75"/>
      <c r="AB166" s="75"/>
      <c r="AC166" s="28"/>
      <c r="AD166" s="76"/>
      <c r="AE166" s="76"/>
      <c r="AF166" s="28"/>
      <c r="AG166" s="77"/>
      <c r="AH166" s="76"/>
      <c r="AI166" s="28"/>
      <c r="AJ166" s="78"/>
      <c r="AK166" s="78"/>
      <c r="AL166" s="2"/>
      <c r="AM166" s="79"/>
      <c r="AN166" s="79"/>
      <c r="AO166" s="79"/>
      <c r="AP166" s="80"/>
      <c r="AR166" s="28"/>
      <c r="AS166" s="29"/>
      <c r="AT166" s="83"/>
      <c r="AU166" s="81"/>
    </row>
    <row r="167" ht="18.5" customHeight="1" spans="1:47">
      <c r="A167" s="58"/>
      <c r="B167" s="59"/>
      <c r="C167" s="60"/>
      <c r="D167" s="61"/>
      <c r="E167" s="60"/>
      <c r="F167" s="62"/>
      <c r="G167" s="61"/>
      <c r="H167" s="63"/>
      <c r="I167" s="63"/>
      <c r="J167" s="64"/>
      <c r="K167" s="65"/>
      <c r="L167" s="64"/>
      <c r="M167" s="66"/>
      <c r="N167" s="65"/>
      <c r="O167" s="65" t="e">
        <f t="shared" si="3"/>
        <v>#DIV/0!</v>
      </c>
      <c r="P167" s="67"/>
      <c r="Q167" s="68"/>
      <c r="R167" s="68"/>
      <c r="S167" s="69"/>
      <c r="T167" s="70"/>
      <c r="U167" s="70"/>
      <c r="V167" s="85"/>
      <c r="W167" s="72"/>
      <c r="X167" s="73"/>
      <c r="Y167" s="74"/>
      <c r="Z167" s="75"/>
      <c r="AB167" s="75"/>
      <c r="AC167" s="28"/>
      <c r="AD167" s="76"/>
      <c r="AE167" s="76"/>
      <c r="AF167" s="28"/>
      <c r="AG167" s="77"/>
      <c r="AH167" s="76"/>
      <c r="AI167" s="28"/>
      <c r="AJ167" s="78"/>
      <c r="AK167" s="78"/>
      <c r="AL167" s="2"/>
      <c r="AM167" s="79"/>
      <c r="AN167" s="79"/>
      <c r="AO167" s="79"/>
      <c r="AP167" s="80"/>
      <c r="AR167" s="28"/>
      <c r="AS167" s="29"/>
      <c r="AT167" s="83"/>
      <c r="AU167" s="81"/>
    </row>
    <row r="168" ht="18.5" customHeight="1" spans="1:47">
      <c r="A168" s="58"/>
      <c r="B168" s="59"/>
      <c r="C168" s="60"/>
      <c r="D168" s="61"/>
      <c r="E168" s="60"/>
      <c r="F168" s="62"/>
      <c r="G168" s="61"/>
      <c r="H168" s="63"/>
      <c r="I168" s="63"/>
      <c r="J168" s="64"/>
      <c r="K168" s="65"/>
      <c r="L168" s="64"/>
      <c r="M168" s="66"/>
      <c r="N168" s="65"/>
      <c r="O168" s="65" t="e">
        <f t="shared" si="3"/>
        <v>#DIV/0!</v>
      </c>
      <c r="P168" s="67"/>
      <c r="Q168" s="68"/>
      <c r="R168" s="68"/>
      <c r="S168" s="69"/>
      <c r="T168" s="70"/>
      <c r="U168" s="70"/>
      <c r="V168" s="85"/>
      <c r="W168" s="72"/>
      <c r="X168" s="73"/>
      <c r="Y168" s="74"/>
      <c r="Z168" s="75"/>
      <c r="AB168" s="75"/>
      <c r="AC168" s="28"/>
      <c r="AD168" s="76"/>
      <c r="AE168" s="76"/>
      <c r="AF168" s="28"/>
      <c r="AG168" s="77"/>
      <c r="AH168" s="76"/>
      <c r="AI168" s="28"/>
      <c r="AJ168" s="78"/>
      <c r="AK168" s="78"/>
      <c r="AL168" s="2"/>
      <c r="AM168" s="79"/>
      <c r="AN168" s="79"/>
      <c r="AO168" s="79"/>
      <c r="AP168" s="80"/>
      <c r="AR168" s="28"/>
      <c r="AS168" s="29"/>
      <c r="AT168" s="83"/>
      <c r="AU168" s="81"/>
    </row>
    <row r="169" ht="18.5" customHeight="1" spans="1:47">
      <c r="A169" s="58"/>
      <c r="B169" s="59"/>
      <c r="C169" s="60"/>
      <c r="D169" s="61"/>
      <c r="E169" s="60"/>
      <c r="F169" s="62"/>
      <c r="G169" s="61"/>
      <c r="H169" s="63"/>
      <c r="I169" s="63"/>
      <c r="J169" s="64"/>
      <c r="K169" s="65"/>
      <c r="L169" s="64"/>
      <c r="M169" s="66"/>
      <c r="N169" s="65"/>
      <c r="O169" s="65" t="e">
        <f t="shared" si="3"/>
        <v>#DIV/0!</v>
      </c>
      <c r="P169" s="67"/>
      <c r="Q169" s="68"/>
      <c r="R169" s="68"/>
      <c r="S169" s="69"/>
      <c r="T169" s="70"/>
      <c r="U169" s="70"/>
      <c r="V169" s="85"/>
      <c r="W169" s="72"/>
      <c r="X169" s="73"/>
      <c r="Y169" s="74"/>
      <c r="Z169" s="75"/>
      <c r="AB169" s="75"/>
      <c r="AC169" s="28"/>
      <c r="AD169" s="76"/>
      <c r="AE169" s="76"/>
      <c r="AF169" s="28"/>
      <c r="AG169" s="77"/>
      <c r="AH169" s="76"/>
      <c r="AI169" s="28"/>
      <c r="AJ169" s="78"/>
      <c r="AK169" s="78"/>
      <c r="AL169" s="2"/>
      <c r="AM169" s="79"/>
      <c r="AN169" s="79"/>
      <c r="AO169" s="79"/>
      <c r="AP169" s="80"/>
      <c r="AR169" s="28"/>
      <c r="AS169" s="29"/>
      <c r="AT169" s="83"/>
      <c r="AU169" s="81"/>
    </row>
    <row r="170" ht="18.5" customHeight="1" spans="1:47">
      <c r="A170" s="58"/>
      <c r="B170" s="59"/>
      <c r="C170" s="60"/>
      <c r="D170" s="61"/>
      <c r="E170" s="60"/>
      <c r="F170" s="62"/>
      <c r="G170" s="61"/>
      <c r="H170" s="63"/>
      <c r="I170" s="63"/>
      <c r="J170" s="64"/>
      <c r="K170" s="65"/>
      <c r="L170" s="64"/>
      <c r="M170" s="66"/>
      <c r="N170" s="65"/>
      <c r="O170" s="65" t="e">
        <f t="shared" si="3"/>
        <v>#DIV/0!</v>
      </c>
      <c r="P170" s="67"/>
      <c r="Q170" s="68"/>
      <c r="R170" s="68"/>
      <c r="S170" s="69"/>
      <c r="T170" s="70"/>
      <c r="U170" s="70"/>
      <c r="V170" s="85"/>
      <c r="W170" s="72"/>
      <c r="X170" s="73"/>
      <c r="Y170" s="74"/>
      <c r="Z170" s="75"/>
      <c r="AB170" s="75"/>
      <c r="AC170" s="28"/>
      <c r="AD170" s="76"/>
      <c r="AE170" s="76"/>
      <c r="AF170" s="28"/>
      <c r="AG170" s="77"/>
      <c r="AH170" s="76"/>
      <c r="AI170" s="28"/>
      <c r="AJ170" s="78"/>
      <c r="AK170" s="78"/>
      <c r="AL170" s="2"/>
      <c r="AM170" s="79"/>
      <c r="AN170" s="79"/>
      <c r="AO170" s="79"/>
      <c r="AP170" s="80"/>
      <c r="AR170" s="28"/>
      <c r="AS170" s="29"/>
      <c r="AT170" s="83"/>
      <c r="AU170" s="81"/>
    </row>
    <row r="171" ht="18.5" customHeight="1" spans="1:47">
      <c r="A171" s="58"/>
      <c r="B171" s="59"/>
      <c r="C171" s="60"/>
      <c r="D171" s="61"/>
      <c r="E171" s="60"/>
      <c r="F171" s="62"/>
      <c r="G171" s="61"/>
      <c r="H171" s="63"/>
      <c r="I171" s="63"/>
      <c r="J171" s="64"/>
      <c r="K171" s="65"/>
      <c r="L171" s="64"/>
      <c r="M171" s="66"/>
      <c r="N171" s="65"/>
      <c r="O171" s="65" t="e">
        <f t="shared" si="3"/>
        <v>#DIV/0!</v>
      </c>
      <c r="P171" s="67"/>
      <c r="Q171" s="68"/>
      <c r="R171" s="68"/>
      <c r="S171" s="69"/>
      <c r="T171" s="70"/>
      <c r="U171" s="70"/>
      <c r="V171" s="85"/>
      <c r="W171" s="72"/>
      <c r="X171" s="73"/>
      <c r="Y171" s="74"/>
      <c r="Z171" s="75"/>
      <c r="AB171" s="75"/>
      <c r="AC171" s="28"/>
      <c r="AD171" s="76"/>
      <c r="AE171" s="76"/>
      <c r="AF171" s="28"/>
      <c r="AG171" s="77"/>
      <c r="AH171" s="76"/>
      <c r="AI171" s="28"/>
      <c r="AJ171" s="78"/>
      <c r="AK171" s="78"/>
      <c r="AL171" s="2"/>
      <c r="AM171" s="79"/>
      <c r="AN171" s="79"/>
      <c r="AO171" s="79"/>
      <c r="AP171" s="80"/>
      <c r="AR171" s="28"/>
      <c r="AS171" s="29"/>
      <c r="AT171" s="83"/>
      <c r="AU171" s="81"/>
    </row>
    <row r="172" ht="18.5" customHeight="1" spans="1:47">
      <c r="A172" s="58"/>
      <c r="B172" s="59"/>
      <c r="C172" s="60"/>
      <c r="D172" s="61"/>
      <c r="E172" s="60"/>
      <c r="F172" s="62"/>
      <c r="G172" s="61"/>
      <c r="H172" s="63"/>
      <c r="I172" s="63"/>
      <c r="J172" s="64"/>
      <c r="K172" s="65"/>
      <c r="L172" s="64"/>
      <c r="M172" s="66"/>
      <c r="N172" s="65"/>
      <c r="O172" s="65" t="e">
        <f t="shared" si="3"/>
        <v>#DIV/0!</v>
      </c>
      <c r="P172" s="67"/>
      <c r="Q172" s="68"/>
      <c r="R172" s="68"/>
      <c r="S172" s="69"/>
      <c r="T172" s="70"/>
      <c r="U172" s="70"/>
      <c r="V172" s="85"/>
      <c r="W172" s="72"/>
      <c r="X172" s="73"/>
      <c r="Y172" s="74"/>
      <c r="Z172" s="75"/>
      <c r="AB172" s="75"/>
      <c r="AC172" s="28"/>
      <c r="AD172" s="76"/>
      <c r="AE172" s="76"/>
      <c r="AF172" s="28"/>
      <c r="AG172" s="77"/>
      <c r="AH172" s="76"/>
      <c r="AI172" s="28"/>
      <c r="AJ172" s="78"/>
      <c r="AK172" s="78"/>
      <c r="AL172" s="2"/>
      <c r="AM172" s="79"/>
      <c r="AN172" s="79"/>
      <c r="AO172" s="79"/>
      <c r="AP172" s="80"/>
      <c r="AR172" s="28"/>
      <c r="AS172" s="29"/>
      <c r="AT172" s="83"/>
      <c r="AU172" s="81"/>
    </row>
    <row r="173" ht="18.5" customHeight="1" spans="1:47">
      <c r="A173" s="58"/>
      <c r="B173" s="59"/>
      <c r="C173" s="60"/>
      <c r="D173" s="61"/>
      <c r="E173" s="60"/>
      <c r="F173" s="62"/>
      <c r="G173" s="61"/>
      <c r="H173" s="63"/>
      <c r="I173" s="63"/>
      <c r="J173" s="64"/>
      <c r="K173" s="65"/>
      <c r="L173" s="64"/>
      <c r="M173" s="66"/>
      <c r="N173" s="65"/>
      <c r="O173" s="65" t="e">
        <f t="shared" si="3"/>
        <v>#DIV/0!</v>
      </c>
      <c r="P173" s="67"/>
      <c r="Q173" s="68"/>
      <c r="R173" s="68"/>
      <c r="S173" s="69"/>
      <c r="T173" s="70"/>
      <c r="U173" s="70"/>
      <c r="V173" s="85"/>
      <c r="W173" s="72"/>
      <c r="X173" s="73"/>
      <c r="Y173" s="74"/>
      <c r="Z173" s="75"/>
      <c r="AB173" s="75"/>
      <c r="AC173" s="28"/>
      <c r="AD173" s="76"/>
      <c r="AE173" s="76"/>
      <c r="AF173" s="28"/>
      <c r="AG173" s="77"/>
      <c r="AH173" s="76"/>
      <c r="AI173" s="28"/>
      <c r="AJ173" s="78"/>
      <c r="AK173" s="78"/>
      <c r="AL173" s="2"/>
      <c r="AM173" s="79"/>
      <c r="AN173" s="79"/>
      <c r="AO173" s="79"/>
      <c r="AP173" s="80"/>
      <c r="AR173" s="28"/>
      <c r="AS173" s="29"/>
      <c r="AT173" s="83"/>
      <c r="AU173" s="81"/>
    </row>
    <row r="174" ht="18.5" customHeight="1" spans="1:47">
      <c r="A174" s="58"/>
      <c r="B174" s="59"/>
      <c r="C174" s="60"/>
      <c r="D174" s="61"/>
      <c r="E174" s="60"/>
      <c r="F174" s="62"/>
      <c r="G174" s="61"/>
      <c r="H174" s="63"/>
      <c r="I174" s="63"/>
      <c r="J174" s="64"/>
      <c r="K174" s="65"/>
      <c r="L174" s="64"/>
      <c r="M174" s="66"/>
      <c r="N174" s="65"/>
      <c r="O174" s="65" t="e">
        <f t="shared" si="3"/>
        <v>#DIV/0!</v>
      </c>
      <c r="P174" s="67"/>
      <c r="Q174" s="68"/>
      <c r="R174" s="68"/>
      <c r="S174" s="69"/>
      <c r="T174" s="70"/>
      <c r="U174" s="70"/>
      <c r="V174" s="85"/>
      <c r="W174" s="72"/>
      <c r="X174" s="73"/>
      <c r="Y174" s="74"/>
      <c r="Z174" s="75"/>
      <c r="AB174" s="75"/>
      <c r="AC174" s="28"/>
      <c r="AD174" s="76"/>
      <c r="AE174" s="76"/>
      <c r="AF174" s="28"/>
      <c r="AG174" s="77"/>
      <c r="AH174" s="76"/>
      <c r="AI174" s="28"/>
      <c r="AJ174" s="78"/>
      <c r="AK174" s="78"/>
      <c r="AL174" s="2"/>
      <c r="AM174" s="79"/>
      <c r="AN174" s="79"/>
      <c r="AO174" s="79"/>
      <c r="AP174" s="80"/>
      <c r="AR174" s="28"/>
      <c r="AS174" s="29"/>
      <c r="AT174" s="83"/>
      <c r="AU174" s="81"/>
    </row>
    <row r="175" ht="18.5" customHeight="1" spans="1:47">
      <c r="A175" s="58"/>
      <c r="B175" s="59"/>
      <c r="C175" s="60"/>
      <c r="D175" s="61"/>
      <c r="E175" s="60"/>
      <c r="F175" s="62"/>
      <c r="G175" s="61"/>
      <c r="H175" s="63"/>
      <c r="I175" s="63"/>
      <c r="J175" s="64"/>
      <c r="K175" s="65"/>
      <c r="L175" s="64"/>
      <c r="M175" s="66"/>
      <c r="N175" s="65"/>
      <c r="O175" s="65" t="e">
        <f t="shared" si="3"/>
        <v>#DIV/0!</v>
      </c>
      <c r="P175" s="67"/>
      <c r="Q175" s="68"/>
      <c r="R175" s="68"/>
      <c r="S175" s="69"/>
      <c r="T175" s="70"/>
      <c r="U175" s="70"/>
      <c r="V175" s="85"/>
      <c r="W175" s="72"/>
      <c r="X175" s="73"/>
      <c r="Y175" s="74"/>
      <c r="Z175" s="75"/>
      <c r="AB175" s="75"/>
      <c r="AC175" s="28"/>
      <c r="AD175" s="76"/>
      <c r="AE175" s="76"/>
      <c r="AF175" s="28"/>
      <c r="AG175" s="77"/>
      <c r="AH175" s="76"/>
      <c r="AI175" s="28"/>
      <c r="AJ175" s="78"/>
      <c r="AK175" s="78"/>
      <c r="AL175" s="2"/>
      <c r="AM175" s="79"/>
      <c r="AN175" s="79"/>
      <c r="AO175" s="79"/>
      <c r="AP175" s="80"/>
      <c r="AR175" s="28"/>
      <c r="AS175" s="29"/>
      <c r="AT175" s="83"/>
      <c r="AU175" s="81"/>
    </row>
    <row r="176" ht="18.5" customHeight="1" spans="1:47">
      <c r="A176" s="58"/>
      <c r="B176" s="59"/>
      <c r="C176" s="60"/>
      <c r="D176" s="64"/>
      <c r="E176" s="60"/>
      <c r="F176" s="62"/>
      <c r="G176" s="61"/>
      <c r="H176" s="63"/>
      <c r="I176" s="63"/>
      <c r="J176" s="64"/>
      <c r="K176" s="65"/>
      <c r="L176" s="64"/>
      <c r="M176" s="66"/>
      <c r="N176" s="65"/>
      <c r="O176" s="65" t="e">
        <f t="shared" si="3"/>
        <v>#DIV/0!</v>
      </c>
      <c r="P176" s="67"/>
      <c r="Q176" s="68"/>
      <c r="R176" s="68"/>
      <c r="S176" s="69"/>
      <c r="T176" s="70"/>
      <c r="U176" s="70"/>
      <c r="V176" s="85"/>
      <c r="W176" s="72"/>
      <c r="X176" s="73"/>
      <c r="Y176" s="74"/>
      <c r="Z176" s="75"/>
      <c r="AB176" s="75"/>
      <c r="AC176" s="28"/>
      <c r="AD176" s="76"/>
      <c r="AE176" s="76"/>
      <c r="AF176" s="28"/>
      <c r="AG176" s="77"/>
      <c r="AH176" s="76"/>
      <c r="AI176" s="28"/>
      <c r="AJ176" s="78"/>
      <c r="AK176" s="78"/>
      <c r="AL176" s="2"/>
      <c r="AM176" s="79"/>
      <c r="AN176" s="79"/>
      <c r="AO176" s="79"/>
      <c r="AP176" s="80"/>
      <c r="AR176" s="28"/>
      <c r="AS176" s="29"/>
      <c r="AT176" s="83"/>
      <c r="AU176" s="81"/>
    </row>
    <row r="177" ht="18.5" customHeight="1" spans="1:47">
      <c r="A177" s="58"/>
      <c r="B177" s="59"/>
      <c r="C177" s="60"/>
      <c r="D177" s="61"/>
      <c r="E177" s="60"/>
      <c r="F177" s="62"/>
      <c r="G177" s="61"/>
      <c r="H177" s="63"/>
      <c r="I177" s="63"/>
      <c r="J177" s="64"/>
      <c r="K177" s="65"/>
      <c r="L177" s="64"/>
      <c r="M177" s="66"/>
      <c r="N177" s="65"/>
      <c r="O177" s="65" t="e">
        <f t="shared" si="3"/>
        <v>#DIV/0!</v>
      </c>
      <c r="P177" s="67"/>
      <c r="Q177" s="68"/>
      <c r="R177" s="68"/>
      <c r="S177" s="69"/>
      <c r="T177" s="70"/>
      <c r="U177" s="70"/>
      <c r="V177" s="85"/>
      <c r="W177" s="72"/>
      <c r="X177" s="73"/>
      <c r="Y177" s="74"/>
      <c r="Z177" s="75"/>
      <c r="AB177" s="75"/>
      <c r="AC177" s="28"/>
      <c r="AD177" s="76"/>
      <c r="AE177" s="76"/>
      <c r="AF177" s="28"/>
      <c r="AG177" s="77"/>
      <c r="AH177" s="76"/>
      <c r="AI177" s="28"/>
      <c r="AJ177" s="78"/>
      <c r="AK177" s="78"/>
      <c r="AL177" s="2"/>
      <c r="AM177" s="79"/>
      <c r="AN177" s="79"/>
      <c r="AO177" s="79"/>
      <c r="AP177" s="80"/>
      <c r="AR177" s="28"/>
      <c r="AS177" s="29"/>
      <c r="AT177" s="83"/>
      <c r="AU177" s="81"/>
    </row>
    <row r="178" ht="18.5" customHeight="1" spans="1:47">
      <c r="A178" s="58"/>
      <c r="B178" s="59"/>
      <c r="C178" s="60"/>
      <c r="D178" s="61"/>
      <c r="E178" s="60"/>
      <c r="F178" s="62"/>
      <c r="G178" s="61"/>
      <c r="H178" s="63"/>
      <c r="I178" s="63"/>
      <c r="J178" s="64"/>
      <c r="K178" s="65"/>
      <c r="L178" s="64"/>
      <c r="M178" s="66"/>
      <c r="N178" s="65"/>
      <c r="O178" s="65" t="e">
        <f t="shared" si="3"/>
        <v>#DIV/0!</v>
      </c>
      <c r="P178" s="67"/>
      <c r="Q178" s="68"/>
      <c r="R178" s="68"/>
      <c r="S178" s="69"/>
      <c r="T178" s="70"/>
      <c r="U178" s="70"/>
      <c r="V178" s="85"/>
      <c r="W178" s="72"/>
      <c r="X178" s="73"/>
      <c r="Y178" s="74"/>
      <c r="Z178" s="75"/>
      <c r="AB178" s="75"/>
      <c r="AC178" s="28"/>
      <c r="AD178" s="76"/>
      <c r="AE178" s="76"/>
      <c r="AF178" s="28"/>
      <c r="AG178" s="77"/>
      <c r="AH178" s="76"/>
      <c r="AI178" s="28"/>
      <c r="AJ178" s="78"/>
      <c r="AK178" s="78"/>
      <c r="AL178" s="2"/>
      <c r="AM178" s="79"/>
      <c r="AN178" s="79"/>
      <c r="AO178" s="79"/>
      <c r="AP178" s="80"/>
      <c r="AR178" s="28"/>
      <c r="AS178" s="29"/>
      <c r="AT178" s="83"/>
      <c r="AU178" s="81"/>
    </row>
    <row r="179" ht="18.5" customHeight="1" spans="1:47">
      <c r="A179" s="58"/>
      <c r="B179" s="59"/>
      <c r="C179" s="60"/>
      <c r="D179" s="61"/>
      <c r="E179" s="60"/>
      <c r="F179" s="62"/>
      <c r="G179" s="61"/>
      <c r="H179" s="63"/>
      <c r="I179" s="63"/>
      <c r="J179" s="64"/>
      <c r="K179" s="65"/>
      <c r="L179" s="64"/>
      <c r="M179" s="66"/>
      <c r="N179" s="65"/>
      <c r="O179" s="65" t="e">
        <f t="shared" si="3"/>
        <v>#DIV/0!</v>
      </c>
      <c r="P179" s="67"/>
      <c r="Q179" s="68"/>
      <c r="R179" s="68"/>
      <c r="S179" s="69"/>
      <c r="T179" s="70"/>
      <c r="U179" s="70"/>
      <c r="V179" s="85"/>
      <c r="W179" s="72"/>
      <c r="X179" s="73"/>
      <c r="Y179" s="74"/>
      <c r="Z179" s="75"/>
      <c r="AB179" s="75"/>
      <c r="AC179" s="28"/>
      <c r="AD179" s="76"/>
      <c r="AE179" s="76"/>
      <c r="AF179" s="28"/>
      <c r="AG179" s="77"/>
      <c r="AH179" s="76"/>
      <c r="AI179" s="28"/>
      <c r="AJ179" s="78"/>
      <c r="AK179" s="78"/>
      <c r="AL179" s="2"/>
      <c r="AM179" s="79"/>
      <c r="AN179" s="79"/>
      <c r="AO179" s="79"/>
      <c r="AP179" s="80"/>
      <c r="AR179" s="28"/>
      <c r="AS179" s="29"/>
      <c r="AT179" s="83"/>
      <c r="AU179" s="81"/>
    </row>
    <row r="180" ht="18.5" customHeight="1" spans="1:47">
      <c r="A180" s="58"/>
      <c r="B180" s="59"/>
      <c r="C180" s="60"/>
      <c r="D180" s="61"/>
      <c r="E180" s="60"/>
      <c r="F180" s="62"/>
      <c r="G180" s="61"/>
      <c r="H180" s="63"/>
      <c r="I180" s="63"/>
      <c r="J180" s="64"/>
      <c r="K180" s="65"/>
      <c r="L180" s="64"/>
      <c r="M180" s="66"/>
      <c r="N180" s="65"/>
      <c r="O180" s="65" t="e">
        <f t="shared" si="3"/>
        <v>#DIV/0!</v>
      </c>
      <c r="P180" s="67"/>
      <c r="Q180" s="68"/>
      <c r="R180" s="68"/>
      <c r="S180" s="69"/>
      <c r="T180" s="70"/>
      <c r="U180" s="70"/>
      <c r="V180" s="85"/>
      <c r="W180" s="72"/>
      <c r="X180" s="73"/>
      <c r="Y180" s="74"/>
      <c r="Z180" s="75"/>
      <c r="AB180" s="75"/>
      <c r="AC180" s="28"/>
      <c r="AD180" s="76"/>
      <c r="AE180" s="76"/>
      <c r="AF180" s="28"/>
      <c r="AG180" s="77"/>
      <c r="AH180" s="76"/>
      <c r="AI180" s="28"/>
      <c r="AJ180" s="78"/>
      <c r="AK180" s="78"/>
      <c r="AL180" s="2"/>
      <c r="AM180" s="79"/>
      <c r="AN180" s="79"/>
      <c r="AO180" s="79"/>
      <c r="AP180" s="80"/>
      <c r="AR180" s="28"/>
      <c r="AS180" s="29"/>
      <c r="AT180" s="83"/>
      <c r="AU180" s="81"/>
    </row>
    <row r="181" ht="18.5" customHeight="1" spans="1:47">
      <c r="A181" s="58"/>
      <c r="B181" s="59"/>
      <c r="C181" s="60"/>
      <c r="D181" s="61"/>
      <c r="E181" s="60"/>
      <c r="F181" s="62"/>
      <c r="G181" s="61"/>
      <c r="H181" s="63"/>
      <c r="I181" s="63"/>
      <c r="J181" s="64"/>
      <c r="K181" s="65"/>
      <c r="L181" s="64"/>
      <c r="M181" s="66"/>
      <c r="N181" s="65"/>
      <c r="O181" s="65" t="e">
        <f t="shared" si="3"/>
        <v>#DIV/0!</v>
      </c>
      <c r="P181" s="67"/>
      <c r="Q181" s="68"/>
      <c r="R181" s="68"/>
      <c r="S181" s="69"/>
      <c r="T181" s="70"/>
      <c r="U181" s="70"/>
      <c r="V181" s="85"/>
      <c r="W181" s="72"/>
      <c r="X181" s="73"/>
      <c r="Y181" s="74"/>
      <c r="Z181" s="75"/>
      <c r="AB181" s="75"/>
      <c r="AC181" s="28"/>
      <c r="AD181" s="76"/>
      <c r="AE181" s="76"/>
      <c r="AF181" s="28"/>
      <c r="AG181" s="77"/>
      <c r="AH181" s="76"/>
      <c r="AI181" s="28"/>
      <c r="AJ181" s="78"/>
      <c r="AK181" s="78"/>
      <c r="AL181" s="2"/>
      <c r="AM181" s="79"/>
      <c r="AN181" s="79"/>
      <c r="AO181" s="79"/>
      <c r="AP181" s="80"/>
      <c r="AR181" s="28"/>
      <c r="AS181" s="29"/>
      <c r="AT181" s="83"/>
      <c r="AU181" s="81"/>
    </row>
    <row r="182" ht="18.5" customHeight="1" spans="1:47">
      <c r="A182" s="58"/>
      <c r="B182" s="59"/>
      <c r="C182" s="60"/>
      <c r="D182" s="61"/>
      <c r="E182" s="60"/>
      <c r="F182" s="62"/>
      <c r="G182" s="61"/>
      <c r="H182" s="63"/>
      <c r="I182" s="63"/>
      <c r="J182" s="64"/>
      <c r="K182" s="65"/>
      <c r="L182" s="64"/>
      <c r="M182" s="66"/>
      <c r="N182" s="65"/>
      <c r="O182" s="65" t="e">
        <f t="shared" si="3"/>
        <v>#DIV/0!</v>
      </c>
      <c r="P182" s="67"/>
      <c r="Q182" s="68"/>
      <c r="R182" s="68"/>
      <c r="S182" s="69"/>
      <c r="T182" s="70"/>
      <c r="U182" s="70"/>
      <c r="V182" s="85"/>
      <c r="W182" s="72"/>
      <c r="X182" s="73"/>
      <c r="Y182" s="74"/>
      <c r="Z182" s="75"/>
      <c r="AB182" s="75"/>
      <c r="AC182" s="28"/>
      <c r="AD182" s="76"/>
      <c r="AE182" s="76"/>
      <c r="AF182" s="28"/>
      <c r="AG182" s="77"/>
      <c r="AH182" s="76"/>
      <c r="AI182" s="28"/>
      <c r="AJ182" s="78"/>
      <c r="AK182" s="78"/>
      <c r="AL182" s="2"/>
      <c r="AM182" s="79"/>
      <c r="AN182" s="79"/>
      <c r="AO182" s="79"/>
      <c r="AP182" s="80"/>
      <c r="AR182" s="28"/>
      <c r="AS182" s="29"/>
      <c r="AT182" s="83"/>
      <c r="AU182" s="81"/>
    </row>
    <row r="183" ht="18.5" customHeight="1" spans="1:47">
      <c r="A183" s="58"/>
      <c r="B183" s="59"/>
      <c r="C183" s="60"/>
      <c r="D183" s="61"/>
      <c r="E183" s="60"/>
      <c r="F183" s="62"/>
      <c r="G183" s="61"/>
      <c r="H183" s="63"/>
      <c r="I183" s="63"/>
      <c r="J183" s="64"/>
      <c r="K183" s="65"/>
      <c r="L183" s="64"/>
      <c r="M183" s="66"/>
      <c r="N183" s="65"/>
      <c r="O183" s="65" t="e">
        <f t="shared" si="3"/>
        <v>#DIV/0!</v>
      </c>
      <c r="P183" s="67"/>
      <c r="Q183" s="68"/>
      <c r="R183" s="68"/>
      <c r="S183" s="69"/>
      <c r="T183" s="70"/>
      <c r="U183" s="70"/>
      <c r="V183" s="85"/>
      <c r="W183" s="72"/>
      <c r="X183" s="73"/>
      <c r="Y183" s="74"/>
      <c r="Z183" s="75"/>
      <c r="AB183" s="75"/>
      <c r="AC183" s="28"/>
      <c r="AD183" s="76"/>
      <c r="AE183" s="76"/>
      <c r="AF183" s="28"/>
      <c r="AG183" s="77"/>
      <c r="AH183" s="76"/>
      <c r="AI183" s="28"/>
      <c r="AJ183" s="78"/>
      <c r="AK183" s="78"/>
      <c r="AL183" s="2"/>
      <c r="AM183" s="79"/>
      <c r="AN183" s="79"/>
      <c r="AO183" s="79"/>
      <c r="AP183" s="80"/>
      <c r="AR183" s="28"/>
      <c r="AS183" s="29"/>
      <c r="AT183" s="83"/>
      <c r="AU183" s="81"/>
    </row>
    <row r="184" ht="18.5" customHeight="1" spans="1:47">
      <c r="A184" s="58"/>
      <c r="B184" s="59"/>
      <c r="C184" s="60"/>
      <c r="D184" s="61"/>
      <c r="E184" s="60"/>
      <c r="F184" s="62"/>
      <c r="G184" s="61"/>
      <c r="H184" s="63"/>
      <c r="I184" s="63"/>
      <c r="J184" s="64"/>
      <c r="K184" s="65"/>
      <c r="L184" s="64"/>
      <c r="M184" s="66"/>
      <c r="N184" s="65"/>
      <c r="O184" s="65" t="e">
        <f t="shared" si="3"/>
        <v>#DIV/0!</v>
      </c>
      <c r="P184" s="67"/>
      <c r="Q184" s="68"/>
      <c r="R184" s="68"/>
      <c r="S184" s="69"/>
      <c r="T184" s="70"/>
      <c r="U184" s="70"/>
      <c r="V184" s="85"/>
      <c r="W184" s="72"/>
      <c r="X184" s="73"/>
      <c r="Y184" s="74"/>
      <c r="Z184" s="75"/>
      <c r="AB184" s="75"/>
      <c r="AC184" s="28"/>
      <c r="AD184" s="76"/>
      <c r="AE184" s="76"/>
      <c r="AF184" s="28"/>
      <c r="AG184" s="77"/>
      <c r="AH184" s="76"/>
      <c r="AI184" s="28"/>
      <c r="AJ184" s="78"/>
      <c r="AK184" s="78"/>
      <c r="AL184" s="2"/>
      <c r="AM184" s="79"/>
      <c r="AN184" s="79"/>
      <c r="AO184" s="79"/>
      <c r="AP184" s="80"/>
      <c r="AR184" s="28"/>
      <c r="AS184" s="29"/>
      <c r="AT184" s="83"/>
      <c r="AU184" s="81"/>
    </row>
    <row r="185" ht="18.5" customHeight="1" spans="1:47">
      <c r="A185" s="58"/>
      <c r="B185" s="59"/>
      <c r="C185" s="60"/>
      <c r="D185" s="61"/>
      <c r="E185" s="60"/>
      <c r="F185" s="62"/>
      <c r="G185" s="61"/>
      <c r="H185" s="63"/>
      <c r="I185" s="63"/>
      <c r="J185" s="64"/>
      <c r="K185" s="65"/>
      <c r="L185" s="64"/>
      <c r="M185" s="66"/>
      <c r="N185" s="65"/>
      <c r="O185" s="65" t="e">
        <f t="shared" si="3"/>
        <v>#DIV/0!</v>
      </c>
      <c r="P185" s="67"/>
      <c r="Q185" s="68"/>
      <c r="R185" s="68"/>
      <c r="S185" s="69"/>
      <c r="T185" s="70"/>
      <c r="U185" s="70"/>
      <c r="V185" s="85"/>
      <c r="W185" s="72"/>
      <c r="X185" s="73"/>
      <c r="Y185" s="74"/>
      <c r="Z185" s="75"/>
      <c r="AB185" s="75"/>
      <c r="AC185" s="28"/>
      <c r="AD185" s="76"/>
      <c r="AE185" s="76"/>
      <c r="AF185" s="28"/>
      <c r="AG185" s="77"/>
      <c r="AH185" s="76"/>
      <c r="AI185" s="28"/>
      <c r="AJ185" s="78"/>
      <c r="AK185" s="78"/>
      <c r="AL185" s="2"/>
      <c r="AM185" s="79"/>
      <c r="AN185" s="79"/>
      <c r="AO185" s="79"/>
      <c r="AP185" s="80"/>
      <c r="AR185" s="28"/>
      <c r="AS185" s="29"/>
      <c r="AT185" s="83"/>
      <c r="AU185" s="81"/>
    </row>
    <row r="186" ht="18.5" customHeight="1" spans="1:47">
      <c r="A186" s="58"/>
      <c r="B186" s="59"/>
      <c r="C186" s="60"/>
      <c r="D186" s="61"/>
      <c r="E186" s="60"/>
      <c r="F186" s="62"/>
      <c r="G186" s="61"/>
      <c r="H186" s="63"/>
      <c r="I186" s="63"/>
      <c r="J186" s="64"/>
      <c r="K186" s="65"/>
      <c r="L186" s="64"/>
      <c r="M186" s="66"/>
      <c r="N186" s="65"/>
      <c r="O186" s="65" t="e">
        <f t="shared" si="3"/>
        <v>#DIV/0!</v>
      </c>
      <c r="P186" s="67"/>
      <c r="Q186" s="68"/>
      <c r="R186" s="68"/>
      <c r="S186" s="69"/>
      <c r="T186" s="70"/>
      <c r="U186" s="70"/>
      <c r="V186" s="85"/>
      <c r="W186" s="72"/>
      <c r="X186" s="73"/>
      <c r="Y186" s="74"/>
      <c r="Z186" s="75"/>
      <c r="AB186" s="75"/>
      <c r="AC186" s="28"/>
      <c r="AD186" s="76"/>
      <c r="AE186" s="76"/>
      <c r="AF186" s="28"/>
      <c r="AG186" s="77"/>
      <c r="AH186" s="76"/>
      <c r="AI186" s="28"/>
      <c r="AJ186" s="78"/>
      <c r="AK186" s="78"/>
      <c r="AL186" s="2"/>
      <c r="AM186" s="79"/>
      <c r="AN186" s="79"/>
      <c r="AO186" s="79"/>
      <c r="AP186" s="80"/>
      <c r="AR186" s="28"/>
      <c r="AS186" s="29"/>
      <c r="AT186" s="83"/>
      <c r="AU186" s="81"/>
    </row>
    <row r="187" ht="18.5" customHeight="1" spans="1:47">
      <c r="A187" s="58"/>
      <c r="B187" s="59"/>
      <c r="C187" s="60"/>
      <c r="D187" s="61"/>
      <c r="E187" s="60"/>
      <c r="F187" s="62"/>
      <c r="G187" s="61"/>
      <c r="H187" s="63"/>
      <c r="I187" s="63"/>
      <c r="J187" s="64"/>
      <c r="K187" s="65"/>
      <c r="L187" s="64"/>
      <c r="M187" s="66"/>
      <c r="N187" s="65"/>
      <c r="O187" s="65" t="e">
        <f t="shared" si="3"/>
        <v>#DIV/0!</v>
      </c>
      <c r="P187" s="67"/>
      <c r="Q187" s="68"/>
      <c r="R187" s="68"/>
      <c r="S187" s="69"/>
      <c r="T187" s="70"/>
      <c r="U187" s="70"/>
      <c r="V187" s="85"/>
      <c r="W187" s="72"/>
      <c r="X187" s="73"/>
      <c r="Y187" s="74"/>
      <c r="Z187" s="75"/>
      <c r="AB187" s="75"/>
      <c r="AC187" s="28"/>
      <c r="AD187" s="76"/>
      <c r="AE187" s="76"/>
      <c r="AF187" s="28"/>
      <c r="AG187" s="77"/>
      <c r="AH187" s="76"/>
      <c r="AI187" s="28"/>
      <c r="AJ187" s="78"/>
      <c r="AK187" s="78"/>
      <c r="AL187" s="2"/>
      <c r="AM187" s="79"/>
      <c r="AN187" s="79"/>
      <c r="AO187" s="79"/>
      <c r="AP187" s="80"/>
      <c r="AR187" s="28"/>
      <c r="AS187" s="29"/>
      <c r="AT187" s="83"/>
      <c r="AU187" s="81"/>
    </row>
    <row r="188" ht="18.5" customHeight="1" spans="1:47">
      <c r="A188" s="58"/>
      <c r="B188" s="59"/>
      <c r="C188" s="60"/>
      <c r="D188" s="61"/>
      <c r="E188" s="60"/>
      <c r="F188" s="62"/>
      <c r="G188" s="61"/>
      <c r="H188" s="63"/>
      <c r="I188" s="63"/>
      <c r="J188" s="64"/>
      <c r="K188" s="65"/>
      <c r="L188" s="64"/>
      <c r="M188" s="66"/>
      <c r="N188" s="65"/>
      <c r="O188" s="65" t="e">
        <f t="shared" si="3"/>
        <v>#DIV/0!</v>
      </c>
      <c r="P188" s="67"/>
      <c r="Q188" s="68"/>
      <c r="R188" s="68"/>
      <c r="S188" s="69"/>
      <c r="T188" s="70"/>
      <c r="U188" s="70"/>
      <c r="V188" s="85"/>
      <c r="W188" s="72"/>
      <c r="X188" s="73"/>
      <c r="Y188" s="74"/>
      <c r="Z188" s="75"/>
      <c r="AB188" s="75"/>
      <c r="AC188" s="28"/>
      <c r="AD188" s="76"/>
      <c r="AE188" s="76"/>
      <c r="AF188" s="28"/>
      <c r="AG188" s="77"/>
      <c r="AH188" s="76"/>
      <c r="AI188" s="28"/>
      <c r="AJ188" s="78"/>
      <c r="AK188" s="78"/>
      <c r="AL188" s="2"/>
      <c r="AM188" s="79"/>
      <c r="AN188" s="79"/>
      <c r="AO188" s="79"/>
      <c r="AP188" s="80"/>
      <c r="AR188" s="28"/>
      <c r="AS188" s="29"/>
      <c r="AT188" s="83"/>
      <c r="AU188" s="81"/>
    </row>
    <row r="189" ht="18.5" customHeight="1" spans="1:47">
      <c r="A189" s="58"/>
      <c r="B189" s="59"/>
      <c r="C189" s="60"/>
      <c r="D189" s="61"/>
      <c r="E189" s="60"/>
      <c r="F189" s="62"/>
      <c r="G189" s="61"/>
      <c r="H189" s="63"/>
      <c r="I189" s="63"/>
      <c r="J189" s="64"/>
      <c r="K189" s="65"/>
      <c r="L189" s="64"/>
      <c r="M189" s="66"/>
      <c r="N189" s="65"/>
      <c r="O189" s="65" t="e">
        <f t="shared" si="3"/>
        <v>#DIV/0!</v>
      </c>
      <c r="P189" s="67"/>
      <c r="Q189" s="68"/>
      <c r="R189" s="68"/>
      <c r="S189" s="69"/>
      <c r="T189" s="70"/>
      <c r="U189" s="70"/>
      <c r="V189" s="85"/>
      <c r="W189" s="72"/>
      <c r="X189" s="73"/>
      <c r="Y189" s="74"/>
      <c r="Z189" s="75"/>
      <c r="AB189" s="75"/>
      <c r="AC189" s="28"/>
      <c r="AD189" s="76"/>
      <c r="AE189" s="76"/>
      <c r="AF189" s="28"/>
      <c r="AG189" s="77"/>
      <c r="AH189" s="76"/>
      <c r="AI189" s="28"/>
      <c r="AJ189" s="78"/>
      <c r="AK189" s="78"/>
      <c r="AL189" s="2"/>
      <c r="AM189" s="79"/>
      <c r="AN189" s="79"/>
      <c r="AO189" s="79"/>
      <c r="AP189" s="80"/>
      <c r="AR189" s="28"/>
      <c r="AS189" s="29"/>
      <c r="AT189" s="83"/>
      <c r="AU189" s="81"/>
    </row>
    <row r="190" ht="18.5" customHeight="1" spans="1:47">
      <c r="A190" s="58"/>
      <c r="B190" s="59"/>
      <c r="C190" s="60"/>
      <c r="D190" s="61"/>
      <c r="E190" s="60"/>
      <c r="F190" s="62"/>
      <c r="G190" s="61"/>
      <c r="H190" s="63"/>
      <c r="I190" s="63"/>
      <c r="J190" s="64"/>
      <c r="K190" s="65"/>
      <c r="L190" s="64"/>
      <c r="M190" s="66"/>
      <c r="N190" s="65"/>
      <c r="O190" s="65" t="e">
        <f t="shared" si="3"/>
        <v>#DIV/0!</v>
      </c>
      <c r="P190" s="67"/>
      <c r="Q190" s="68"/>
      <c r="R190" s="68"/>
      <c r="S190" s="69"/>
      <c r="T190" s="70"/>
      <c r="U190" s="70"/>
      <c r="V190" s="85"/>
      <c r="W190" s="72"/>
      <c r="X190" s="73"/>
      <c r="Y190" s="74"/>
      <c r="Z190" s="75"/>
      <c r="AB190" s="75"/>
      <c r="AC190" s="28"/>
      <c r="AD190" s="76"/>
      <c r="AE190" s="76"/>
      <c r="AF190" s="28"/>
      <c r="AG190" s="77"/>
      <c r="AH190" s="76"/>
      <c r="AI190" s="28"/>
      <c r="AJ190" s="78"/>
      <c r="AK190" s="78"/>
      <c r="AL190" s="2"/>
      <c r="AM190" s="79"/>
      <c r="AN190" s="79"/>
      <c r="AO190" s="79"/>
      <c r="AP190" s="80"/>
      <c r="AR190" s="28"/>
      <c r="AS190" s="29"/>
      <c r="AT190" s="83"/>
      <c r="AU190" s="81"/>
    </row>
    <row r="191" ht="18.5" customHeight="1" spans="1:47">
      <c r="A191" s="58"/>
      <c r="B191" s="59"/>
      <c r="C191" s="60"/>
      <c r="D191" s="61"/>
      <c r="E191" s="60"/>
      <c r="F191" s="62"/>
      <c r="G191" s="61"/>
      <c r="H191" s="63"/>
      <c r="I191" s="63"/>
      <c r="J191" s="64"/>
      <c r="K191" s="65"/>
      <c r="L191" s="64"/>
      <c r="M191" s="66"/>
      <c r="N191" s="65"/>
      <c r="O191" s="65" t="e">
        <f t="shared" si="3"/>
        <v>#DIV/0!</v>
      </c>
      <c r="P191" s="67"/>
      <c r="Q191" s="68"/>
      <c r="R191" s="68"/>
      <c r="S191" s="69"/>
      <c r="T191" s="70"/>
      <c r="U191" s="70"/>
      <c r="V191" s="85"/>
      <c r="W191" s="72"/>
      <c r="X191" s="73"/>
      <c r="Y191" s="74"/>
      <c r="Z191" s="75"/>
      <c r="AB191" s="75"/>
      <c r="AC191" s="28"/>
      <c r="AD191" s="76"/>
      <c r="AE191" s="76"/>
      <c r="AF191" s="28"/>
      <c r="AG191" s="77"/>
      <c r="AH191" s="76"/>
      <c r="AI191" s="28"/>
      <c r="AJ191" s="78"/>
      <c r="AK191" s="78"/>
      <c r="AL191" s="2"/>
      <c r="AM191" s="79"/>
      <c r="AN191" s="79"/>
      <c r="AO191" s="79"/>
      <c r="AP191" s="80"/>
      <c r="AR191" s="28"/>
      <c r="AS191" s="29"/>
      <c r="AT191" s="83"/>
      <c r="AU191" s="81"/>
    </row>
    <row r="192" ht="18.5" customHeight="1" spans="1:47">
      <c r="A192" s="58"/>
      <c r="B192" s="59"/>
      <c r="C192" s="60"/>
      <c r="D192" s="61"/>
      <c r="E192" s="60"/>
      <c r="F192" s="62"/>
      <c r="G192" s="61"/>
      <c r="H192" s="63"/>
      <c r="I192" s="63"/>
      <c r="J192" s="64"/>
      <c r="K192" s="65"/>
      <c r="L192" s="64"/>
      <c r="M192" s="66"/>
      <c r="N192" s="65"/>
      <c r="O192" s="65" t="e">
        <f t="shared" si="3"/>
        <v>#DIV/0!</v>
      </c>
      <c r="P192" s="67"/>
      <c r="Q192" s="68"/>
      <c r="R192" s="68"/>
      <c r="S192" s="69"/>
      <c r="T192" s="70"/>
      <c r="U192" s="70"/>
      <c r="V192" s="85"/>
      <c r="W192" s="72"/>
      <c r="X192" s="73"/>
      <c r="Y192" s="74"/>
      <c r="Z192" s="75"/>
      <c r="AB192" s="75"/>
      <c r="AC192" s="28"/>
      <c r="AD192" s="76"/>
      <c r="AE192" s="76"/>
      <c r="AF192" s="28"/>
      <c r="AG192" s="77"/>
      <c r="AH192" s="76"/>
      <c r="AI192" s="28"/>
      <c r="AJ192" s="78"/>
      <c r="AK192" s="78"/>
      <c r="AL192" s="2"/>
      <c r="AM192" s="79"/>
      <c r="AN192" s="79"/>
      <c r="AO192" s="79"/>
      <c r="AP192" s="80"/>
      <c r="AR192" s="28"/>
      <c r="AS192" s="29"/>
      <c r="AT192" s="83"/>
      <c r="AU192" s="81"/>
    </row>
    <row r="193" ht="18.5" customHeight="1" spans="1:47">
      <c r="A193" s="58"/>
      <c r="B193" s="59"/>
      <c r="C193" s="60"/>
      <c r="D193" s="61"/>
      <c r="E193" s="60"/>
      <c r="F193" s="62"/>
      <c r="G193" s="61"/>
      <c r="H193" s="63"/>
      <c r="I193" s="63"/>
      <c r="J193" s="64"/>
      <c r="K193" s="65"/>
      <c r="L193" s="64"/>
      <c r="M193" s="66"/>
      <c r="N193" s="65"/>
      <c r="O193" s="65" t="e">
        <f t="shared" si="3"/>
        <v>#DIV/0!</v>
      </c>
      <c r="P193" s="67"/>
      <c r="Q193" s="68"/>
      <c r="R193" s="68"/>
      <c r="S193" s="69"/>
      <c r="T193" s="70"/>
      <c r="U193" s="70"/>
      <c r="V193" s="85"/>
      <c r="W193" s="72"/>
      <c r="X193" s="73"/>
      <c r="Y193" s="74"/>
      <c r="Z193" s="75"/>
      <c r="AB193" s="75"/>
      <c r="AC193" s="28"/>
      <c r="AD193" s="76"/>
      <c r="AE193" s="76"/>
      <c r="AF193" s="28"/>
      <c r="AG193" s="77"/>
      <c r="AH193" s="76"/>
      <c r="AI193" s="28"/>
      <c r="AJ193" s="78"/>
      <c r="AK193" s="78"/>
      <c r="AL193" s="2"/>
      <c r="AM193" s="79"/>
      <c r="AN193" s="79"/>
      <c r="AO193" s="79"/>
      <c r="AP193" s="80"/>
      <c r="AR193" s="28"/>
      <c r="AS193" s="29"/>
      <c r="AT193" s="83"/>
      <c r="AU193" s="81"/>
    </row>
    <row r="194" ht="18.5" customHeight="1" spans="1:47">
      <c r="A194" s="58"/>
      <c r="B194" s="59"/>
      <c r="C194" s="60"/>
      <c r="D194" s="61"/>
      <c r="E194" s="60"/>
      <c r="F194" s="62"/>
      <c r="G194" s="61"/>
      <c r="H194" s="63"/>
      <c r="I194" s="63"/>
      <c r="J194" s="64"/>
      <c r="K194" s="65"/>
      <c r="L194" s="64"/>
      <c r="M194" s="66"/>
      <c r="N194" s="65"/>
      <c r="O194" s="65" t="e">
        <f t="shared" si="3"/>
        <v>#DIV/0!</v>
      </c>
      <c r="P194" s="67"/>
      <c r="Q194" s="68"/>
      <c r="R194" s="68"/>
      <c r="S194" s="69"/>
      <c r="T194" s="70"/>
      <c r="U194" s="70"/>
      <c r="V194" s="85"/>
      <c r="W194" s="72"/>
      <c r="X194" s="73"/>
      <c r="Y194" s="74"/>
      <c r="Z194" s="75"/>
      <c r="AB194" s="75"/>
      <c r="AC194" s="28"/>
      <c r="AD194" s="76"/>
      <c r="AE194" s="76"/>
      <c r="AF194" s="28"/>
      <c r="AG194" s="77"/>
      <c r="AH194" s="76"/>
      <c r="AI194" s="28"/>
      <c r="AJ194" s="78"/>
      <c r="AK194" s="78"/>
      <c r="AL194" s="2"/>
      <c r="AM194" s="79"/>
      <c r="AN194" s="79"/>
      <c r="AO194" s="79"/>
      <c r="AP194" s="80"/>
      <c r="AR194" s="28"/>
      <c r="AS194" s="29"/>
      <c r="AT194" s="83"/>
      <c r="AU194" s="81"/>
    </row>
    <row r="195" ht="18.5" customHeight="1" spans="1:47">
      <c r="A195" s="58"/>
      <c r="B195" s="59"/>
      <c r="C195" s="60"/>
      <c r="D195" s="61"/>
      <c r="E195" s="60"/>
      <c r="F195" s="62"/>
      <c r="G195" s="61"/>
      <c r="H195" s="63"/>
      <c r="I195" s="63"/>
      <c r="J195" s="64"/>
      <c r="K195" s="65"/>
      <c r="L195" s="64"/>
      <c r="M195" s="66"/>
      <c r="N195" s="65"/>
      <c r="O195" s="65" t="e">
        <f t="shared" si="3"/>
        <v>#DIV/0!</v>
      </c>
      <c r="P195" s="67"/>
      <c r="Q195" s="68"/>
      <c r="R195" s="68"/>
      <c r="S195" s="69"/>
      <c r="T195" s="70"/>
      <c r="U195" s="70"/>
      <c r="V195" s="85"/>
      <c r="W195" s="72"/>
      <c r="X195" s="73"/>
      <c r="Y195" s="74"/>
      <c r="Z195" s="75"/>
      <c r="AB195" s="75"/>
      <c r="AC195" s="28"/>
      <c r="AD195" s="76"/>
      <c r="AE195" s="76"/>
      <c r="AF195" s="28"/>
      <c r="AG195" s="77"/>
      <c r="AH195" s="76"/>
      <c r="AI195" s="28"/>
      <c r="AJ195" s="78"/>
      <c r="AK195" s="78"/>
      <c r="AL195" s="2"/>
      <c r="AM195" s="79"/>
      <c r="AN195" s="79"/>
      <c r="AO195" s="79"/>
      <c r="AP195" s="80"/>
      <c r="AR195" s="28"/>
      <c r="AS195" s="29"/>
      <c r="AT195" s="83"/>
      <c r="AU195" s="81"/>
    </row>
    <row r="196" ht="18.5" customHeight="1" spans="1:47">
      <c r="A196" s="58"/>
      <c r="B196" s="59"/>
      <c r="C196" s="60"/>
      <c r="D196" s="61"/>
      <c r="E196" s="60"/>
      <c r="F196" s="62"/>
      <c r="G196" s="61"/>
      <c r="H196" s="63"/>
      <c r="I196" s="63"/>
      <c r="J196" s="64"/>
      <c r="K196" s="65"/>
      <c r="L196" s="64"/>
      <c r="M196" s="66"/>
      <c r="N196" s="65"/>
      <c r="O196" s="65" t="e">
        <f t="shared" si="3"/>
        <v>#DIV/0!</v>
      </c>
      <c r="P196" s="67"/>
      <c r="Q196" s="68"/>
      <c r="R196" s="68"/>
      <c r="S196" s="69"/>
      <c r="T196" s="70"/>
      <c r="U196" s="70"/>
      <c r="V196" s="85"/>
      <c r="W196" s="72"/>
      <c r="X196" s="73"/>
      <c r="Y196" s="74"/>
      <c r="Z196" s="75"/>
      <c r="AB196" s="75"/>
      <c r="AC196" s="28"/>
      <c r="AD196" s="76"/>
      <c r="AE196" s="76"/>
      <c r="AF196" s="28"/>
      <c r="AG196" s="77"/>
      <c r="AH196" s="76"/>
      <c r="AI196" s="28"/>
      <c r="AJ196" s="78"/>
      <c r="AK196" s="78"/>
      <c r="AL196" s="2"/>
      <c r="AM196" s="79"/>
      <c r="AN196" s="79"/>
      <c r="AO196" s="79"/>
      <c r="AP196" s="80"/>
      <c r="AR196" s="28"/>
      <c r="AS196" s="29"/>
      <c r="AT196" s="83"/>
      <c r="AU196" s="81"/>
    </row>
    <row r="197" ht="18.5" customHeight="1" spans="1:47">
      <c r="A197" s="58"/>
      <c r="B197" s="59"/>
      <c r="C197" s="60"/>
      <c r="D197" s="61"/>
      <c r="E197" s="60"/>
      <c r="F197" s="62"/>
      <c r="G197" s="61"/>
      <c r="H197" s="63"/>
      <c r="I197" s="63"/>
      <c r="J197" s="64"/>
      <c r="K197" s="65"/>
      <c r="L197" s="64"/>
      <c r="M197" s="66"/>
      <c r="N197" s="65"/>
      <c r="O197" s="65" t="e">
        <f t="shared" si="3"/>
        <v>#DIV/0!</v>
      </c>
      <c r="P197" s="67"/>
      <c r="Q197" s="68"/>
      <c r="R197" s="68"/>
      <c r="S197" s="69"/>
      <c r="T197" s="70"/>
      <c r="U197" s="70"/>
      <c r="V197" s="85"/>
      <c r="W197" s="72"/>
      <c r="X197" s="73"/>
      <c r="Y197" s="74"/>
      <c r="Z197" s="75"/>
      <c r="AB197" s="75"/>
      <c r="AC197" s="28"/>
      <c r="AD197" s="76"/>
      <c r="AE197" s="76"/>
      <c r="AF197" s="28"/>
      <c r="AG197" s="77"/>
      <c r="AH197" s="76"/>
      <c r="AI197" s="28"/>
      <c r="AJ197" s="78"/>
      <c r="AK197" s="78"/>
      <c r="AL197" s="2"/>
      <c r="AM197" s="79"/>
      <c r="AN197" s="79"/>
      <c r="AO197" s="79"/>
      <c r="AP197" s="80"/>
      <c r="AR197" s="28"/>
      <c r="AS197" s="29"/>
      <c r="AT197" s="83"/>
      <c r="AU197" s="81"/>
    </row>
    <row r="198" ht="18.5" customHeight="1" spans="1:47">
      <c r="A198" s="58"/>
      <c r="B198" s="59"/>
      <c r="C198" s="60"/>
      <c r="D198" s="61"/>
      <c r="E198" s="60"/>
      <c r="F198" s="62"/>
      <c r="G198" s="61"/>
      <c r="H198" s="63"/>
      <c r="I198" s="63"/>
      <c r="J198" s="64"/>
      <c r="K198" s="65"/>
      <c r="L198" s="64"/>
      <c r="M198" s="66"/>
      <c r="N198" s="65"/>
      <c r="O198" s="65" t="e">
        <f t="shared" si="3"/>
        <v>#DIV/0!</v>
      </c>
      <c r="P198" s="67"/>
      <c r="Q198" s="68"/>
      <c r="R198" s="68"/>
      <c r="S198" s="69"/>
      <c r="T198" s="70"/>
      <c r="U198" s="70"/>
      <c r="V198" s="85"/>
      <c r="W198" s="72"/>
      <c r="X198" s="73"/>
      <c r="Y198" s="74"/>
      <c r="Z198" s="75"/>
      <c r="AB198" s="75"/>
      <c r="AC198" s="28"/>
      <c r="AD198" s="76"/>
      <c r="AE198" s="76"/>
      <c r="AF198" s="28"/>
      <c r="AG198" s="77"/>
      <c r="AH198" s="76"/>
      <c r="AI198" s="28"/>
      <c r="AJ198" s="78"/>
      <c r="AK198" s="78"/>
      <c r="AL198" s="2"/>
      <c r="AM198" s="79"/>
      <c r="AN198" s="79"/>
      <c r="AO198" s="79"/>
      <c r="AP198" s="80"/>
      <c r="AR198" s="28"/>
      <c r="AS198" s="29"/>
      <c r="AT198" s="83"/>
      <c r="AU198" s="81"/>
    </row>
    <row r="199" ht="18.5" customHeight="1" spans="1:47">
      <c r="A199" s="58"/>
      <c r="B199" s="59"/>
      <c r="C199" s="60"/>
      <c r="D199" s="61"/>
      <c r="E199" s="60"/>
      <c r="F199" s="62"/>
      <c r="G199" s="61"/>
      <c r="H199" s="63"/>
      <c r="I199" s="63"/>
      <c r="J199" s="64"/>
      <c r="K199" s="65"/>
      <c r="L199" s="64"/>
      <c r="M199" s="66"/>
      <c r="N199" s="65"/>
      <c r="O199" s="65" t="e">
        <f t="shared" ref="O199:O262" si="4">(N199-K199)/K199*100</f>
        <v>#DIV/0!</v>
      </c>
      <c r="P199" s="67"/>
      <c r="Q199" s="68"/>
      <c r="R199" s="68"/>
      <c r="S199" s="69"/>
      <c r="T199" s="70"/>
      <c r="U199" s="70"/>
      <c r="V199" s="85"/>
      <c r="W199" s="72"/>
      <c r="X199" s="73"/>
      <c r="Y199" s="74"/>
      <c r="Z199" s="75"/>
      <c r="AB199" s="75"/>
      <c r="AC199" s="28"/>
      <c r="AD199" s="76"/>
      <c r="AE199" s="76"/>
      <c r="AF199" s="28"/>
      <c r="AG199" s="77"/>
      <c r="AH199" s="76"/>
      <c r="AI199" s="28"/>
      <c r="AJ199" s="78"/>
      <c r="AK199" s="78"/>
      <c r="AL199" s="2"/>
      <c r="AM199" s="79"/>
      <c r="AN199" s="79"/>
      <c r="AO199" s="79"/>
      <c r="AP199" s="80"/>
      <c r="AR199" s="28"/>
      <c r="AS199" s="29"/>
      <c r="AT199" s="83"/>
      <c r="AU199" s="81"/>
    </row>
    <row r="200" ht="18.5" customHeight="1" spans="1:47">
      <c r="A200" s="58"/>
      <c r="B200" s="59"/>
      <c r="C200" s="60"/>
      <c r="D200" s="61"/>
      <c r="E200" s="60"/>
      <c r="F200" s="62"/>
      <c r="G200" s="61"/>
      <c r="H200" s="63"/>
      <c r="I200" s="63"/>
      <c r="J200" s="64"/>
      <c r="K200" s="65"/>
      <c r="L200" s="64"/>
      <c r="M200" s="66"/>
      <c r="N200" s="65"/>
      <c r="O200" s="65" t="e">
        <f t="shared" si="4"/>
        <v>#DIV/0!</v>
      </c>
      <c r="P200" s="67"/>
      <c r="Q200" s="68"/>
      <c r="R200" s="68"/>
      <c r="S200" s="69"/>
      <c r="T200" s="70"/>
      <c r="U200" s="70"/>
      <c r="V200" s="85"/>
      <c r="W200" s="72"/>
      <c r="X200" s="73"/>
      <c r="Y200" s="74"/>
      <c r="Z200" s="75"/>
      <c r="AB200" s="75"/>
      <c r="AC200" s="28"/>
      <c r="AD200" s="76"/>
      <c r="AE200" s="76"/>
      <c r="AF200" s="28"/>
      <c r="AG200" s="77"/>
      <c r="AH200" s="76"/>
      <c r="AI200" s="28"/>
      <c r="AJ200" s="78"/>
      <c r="AK200" s="78"/>
      <c r="AL200" s="2"/>
      <c r="AM200" s="79"/>
      <c r="AN200" s="79"/>
      <c r="AO200" s="79"/>
      <c r="AP200" s="80"/>
      <c r="AR200" s="28"/>
      <c r="AS200" s="29"/>
      <c r="AT200" s="83"/>
      <c r="AU200" s="81"/>
    </row>
    <row r="201" ht="18.5" customHeight="1" spans="1:47">
      <c r="A201" s="58"/>
      <c r="B201" s="59"/>
      <c r="C201" s="60"/>
      <c r="D201" s="61"/>
      <c r="E201" s="60"/>
      <c r="F201" s="62"/>
      <c r="G201" s="61"/>
      <c r="H201" s="63"/>
      <c r="I201" s="63"/>
      <c r="J201" s="64"/>
      <c r="K201" s="65"/>
      <c r="L201" s="64"/>
      <c r="M201" s="66"/>
      <c r="N201" s="65"/>
      <c r="O201" s="65" t="e">
        <f t="shared" si="4"/>
        <v>#DIV/0!</v>
      </c>
      <c r="P201" s="67"/>
      <c r="Q201" s="68"/>
      <c r="R201" s="68"/>
      <c r="S201" s="69"/>
      <c r="T201" s="70"/>
      <c r="U201" s="70"/>
      <c r="V201" s="85"/>
      <c r="W201" s="72"/>
      <c r="X201" s="73"/>
      <c r="Y201" s="74"/>
      <c r="Z201" s="75"/>
      <c r="AB201" s="75"/>
      <c r="AC201" s="28"/>
      <c r="AD201" s="76"/>
      <c r="AE201" s="76"/>
      <c r="AF201" s="28"/>
      <c r="AG201" s="77"/>
      <c r="AH201" s="76"/>
      <c r="AI201" s="28"/>
      <c r="AJ201" s="78"/>
      <c r="AK201" s="78"/>
      <c r="AL201" s="2"/>
      <c r="AM201" s="79"/>
      <c r="AN201" s="79"/>
      <c r="AO201" s="79"/>
      <c r="AP201" s="80"/>
      <c r="AR201" s="28"/>
      <c r="AS201" s="29"/>
      <c r="AT201" s="83"/>
      <c r="AU201" s="81"/>
    </row>
    <row r="202" ht="18.5" customHeight="1" spans="1:47">
      <c r="A202" s="58"/>
      <c r="B202" s="59"/>
      <c r="C202" s="60"/>
      <c r="D202" s="62"/>
      <c r="E202" s="60"/>
      <c r="F202" s="62"/>
      <c r="G202" s="61"/>
      <c r="H202" s="63"/>
      <c r="I202" s="63"/>
      <c r="J202" s="64"/>
      <c r="K202" s="65"/>
      <c r="L202" s="64"/>
      <c r="M202" s="66"/>
      <c r="N202" s="65"/>
      <c r="O202" s="65" t="e">
        <f t="shared" si="4"/>
        <v>#DIV/0!</v>
      </c>
      <c r="P202" s="67"/>
      <c r="Q202" s="68"/>
      <c r="R202" s="68"/>
      <c r="S202" s="69"/>
      <c r="T202" s="70"/>
      <c r="U202" s="70"/>
      <c r="V202" s="85"/>
      <c r="W202" s="72"/>
      <c r="X202" s="73"/>
      <c r="Y202" s="74"/>
      <c r="Z202" s="75"/>
      <c r="AB202" s="75"/>
      <c r="AC202" s="28"/>
      <c r="AD202" s="76"/>
      <c r="AE202" s="76"/>
      <c r="AF202" s="28"/>
      <c r="AG202" s="77"/>
      <c r="AH202" s="76"/>
      <c r="AI202" s="28"/>
      <c r="AJ202" s="78"/>
      <c r="AK202" s="78"/>
      <c r="AL202" s="2"/>
      <c r="AM202" s="79"/>
      <c r="AN202" s="79"/>
      <c r="AO202" s="79"/>
      <c r="AP202" s="80"/>
      <c r="AR202" s="28"/>
      <c r="AS202" s="29"/>
      <c r="AT202" s="83"/>
      <c r="AU202" s="81"/>
    </row>
    <row r="203" ht="18.5" customHeight="1" spans="1:47">
      <c r="A203" s="58"/>
      <c r="B203" s="59"/>
      <c r="C203" s="60"/>
      <c r="D203" s="61"/>
      <c r="E203" s="60"/>
      <c r="F203" s="62"/>
      <c r="G203" s="61"/>
      <c r="H203" s="63"/>
      <c r="I203" s="63"/>
      <c r="J203" s="64"/>
      <c r="K203" s="65"/>
      <c r="L203" s="64"/>
      <c r="M203" s="66"/>
      <c r="N203" s="65"/>
      <c r="O203" s="65" t="e">
        <f t="shared" si="4"/>
        <v>#DIV/0!</v>
      </c>
      <c r="P203" s="67"/>
      <c r="Q203" s="68"/>
      <c r="R203" s="68"/>
      <c r="S203" s="69"/>
      <c r="T203" s="70"/>
      <c r="U203" s="70"/>
      <c r="V203" s="85"/>
      <c r="W203" s="72"/>
      <c r="X203" s="73"/>
      <c r="Y203" s="74"/>
      <c r="Z203" s="75"/>
      <c r="AB203" s="75"/>
      <c r="AC203" s="28"/>
      <c r="AD203" s="76"/>
      <c r="AE203" s="76"/>
      <c r="AF203" s="28"/>
      <c r="AG203" s="77"/>
      <c r="AH203" s="76"/>
      <c r="AI203" s="28"/>
      <c r="AJ203" s="78"/>
      <c r="AK203" s="78"/>
      <c r="AL203" s="2"/>
      <c r="AM203" s="79"/>
      <c r="AN203" s="79"/>
      <c r="AO203" s="79"/>
      <c r="AP203" s="80"/>
      <c r="AR203" s="28"/>
      <c r="AS203" s="29"/>
      <c r="AT203" s="83"/>
      <c r="AU203" s="81"/>
    </row>
    <row r="204" ht="18.5" customHeight="1" spans="1:47">
      <c r="A204" s="58"/>
      <c r="B204" s="59"/>
      <c r="C204" s="60"/>
      <c r="D204" s="61"/>
      <c r="E204" s="60"/>
      <c r="F204" s="62"/>
      <c r="G204" s="61"/>
      <c r="H204" s="63"/>
      <c r="I204" s="63"/>
      <c r="J204" s="64"/>
      <c r="K204" s="65"/>
      <c r="L204" s="64"/>
      <c r="M204" s="66"/>
      <c r="N204" s="65"/>
      <c r="O204" s="65" t="e">
        <f t="shared" si="4"/>
        <v>#DIV/0!</v>
      </c>
      <c r="P204" s="67"/>
      <c r="Q204" s="68"/>
      <c r="R204" s="68"/>
      <c r="S204" s="69"/>
      <c r="T204" s="70"/>
      <c r="U204" s="70"/>
      <c r="V204" s="85"/>
      <c r="W204" s="72"/>
      <c r="X204" s="73"/>
      <c r="Y204" s="74"/>
      <c r="Z204" s="75"/>
      <c r="AB204" s="75"/>
      <c r="AC204" s="28"/>
      <c r="AD204" s="76"/>
      <c r="AE204" s="76"/>
      <c r="AF204" s="28"/>
      <c r="AG204" s="77"/>
      <c r="AH204" s="76"/>
      <c r="AI204" s="28"/>
      <c r="AJ204" s="78"/>
      <c r="AK204" s="78"/>
      <c r="AL204" s="2"/>
      <c r="AM204" s="79"/>
      <c r="AN204" s="79"/>
      <c r="AO204" s="79"/>
      <c r="AP204" s="80"/>
      <c r="AR204" s="28"/>
      <c r="AS204" s="29"/>
      <c r="AT204" s="83"/>
      <c r="AU204" s="81"/>
    </row>
    <row r="205" ht="18.5" customHeight="1" spans="1:47">
      <c r="A205" s="58"/>
      <c r="B205" s="59"/>
      <c r="C205" s="60"/>
      <c r="D205" s="61"/>
      <c r="E205" s="60"/>
      <c r="F205" s="62"/>
      <c r="G205" s="61"/>
      <c r="H205" s="63"/>
      <c r="I205" s="63"/>
      <c r="J205" s="64"/>
      <c r="K205" s="65"/>
      <c r="L205" s="64"/>
      <c r="M205" s="66"/>
      <c r="N205" s="65"/>
      <c r="O205" s="65" t="e">
        <f t="shared" si="4"/>
        <v>#DIV/0!</v>
      </c>
      <c r="P205" s="67"/>
      <c r="Q205" s="68"/>
      <c r="R205" s="68"/>
      <c r="S205" s="69"/>
      <c r="T205" s="70"/>
      <c r="U205" s="70"/>
      <c r="V205" s="85"/>
      <c r="W205" s="72"/>
      <c r="X205" s="73"/>
      <c r="Y205" s="74"/>
      <c r="Z205" s="75"/>
      <c r="AB205" s="75"/>
      <c r="AC205" s="28"/>
      <c r="AD205" s="76"/>
      <c r="AE205" s="76"/>
      <c r="AF205" s="28"/>
      <c r="AG205" s="77"/>
      <c r="AH205" s="76"/>
      <c r="AI205" s="28"/>
      <c r="AJ205" s="78"/>
      <c r="AK205" s="78"/>
      <c r="AL205" s="2"/>
      <c r="AM205" s="79"/>
      <c r="AN205" s="79"/>
      <c r="AO205" s="79"/>
      <c r="AP205" s="80"/>
      <c r="AR205" s="28"/>
      <c r="AS205" s="29"/>
      <c r="AT205" s="83"/>
      <c r="AU205" s="81"/>
    </row>
    <row r="206" ht="18.5" customHeight="1" spans="1:47">
      <c r="A206" s="58"/>
      <c r="B206" s="59"/>
      <c r="C206" s="60"/>
      <c r="D206" s="61"/>
      <c r="E206" s="60"/>
      <c r="F206" s="62"/>
      <c r="G206" s="61"/>
      <c r="H206" s="63"/>
      <c r="I206" s="63"/>
      <c r="J206" s="64"/>
      <c r="K206" s="65"/>
      <c r="L206" s="64"/>
      <c r="M206" s="66"/>
      <c r="N206" s="65"/>
      <c r="O206" s="65" t="e">
        <f t="shared" si="4"/>
        <v>#DIV/0!</v>
      </c>
      <c r="P206" s="67"/>
      <c r="Q206" s="68"/>
      <c r="R206" s="68"/>
      <c r="S206" s="69"/>
      <c r="T206" s="70"/>
      <c r="U206" s="70"/>
      <c r="V206" s="85"/>
      <c r="W206" s="72"/>
      <c r="X206" s="73"/>
      <c r="Y206" s="74"/>
      <c r="Z206" s="75"/>
      <c r="AB206" s="75"/>
      <c r="AC206" s="28"/>
      <c r="AD206" s="76"/>
      <c r="AE206" s="76"/>
      <c r="AF206" s="28"/>
      <c r="AG206" s="77"/>
      <c r="AH206" s="76"/>
      <c r="AI206" s="28"/>
      <c r="AJ206" s="78"/>
      <c r="AK206" s="78"/>
      <c r="AL206" s="2"/>
      <c r="AM206" s="79"/>
      <c r="AN206" s="79"/>
      <c r="AO206" s="79"/>
      <c r="AP206" s="80"/>
      <c r="AR206" s="28"/>
      <c r="AS206" s="29"/>
      <c r="AT206" s="83"/>
      <c r="AU206" s="81"/>
    </row>
    <row r="207" ht="18.5" customHeight="1" spans="1:47">
      <c r="A207" s="58"/>
      <c r="B207" s="59"/>
      <c r="C207" s="60"/>
      <c r="D207" s="61"/>
      <c r="E207" s="60"/>
      <c r="F207" s="62"/>
      <c r="G207" s="61"/>
      <c r="H207" s="63"/>
      <c r="I207" s="63"/>
      <c r="J207" s="64"/>
      <c r="K207" s="65"/>
      <c r="L207" s="64"/>
      <c r="M207" s="66"/>
      <c r="N207" s="65"/>
      <c r="O207" s="65" t="e">
        <f t="shared" si="4"/>
        <v>#DIV/0!</v>
      </c>
      <c r="P207" s="67"/>
      <c r="Q207" s="68"/>
      <c r="R207" s="68"/>
      <c r="S207" s="69"/>
      <c r="T207" s="70"/>
      <c r="U207" s="70"/>
      <c r="V207" s="85"/>
      <c r="W207" s="72"/>
      <c r="X207" s="73"/>
      <c r="Y207" s="74"/>
      <c r="Z207" s="75"/>
      <c r="AB207" s="75"/>
      <c r="AC207" s="28"/>
      <c r="AD207" s="76"/>
      <c r="AE207" s="76"/>
      <c r="AF207" s="28"/>
      <c r="AG207" s="77"/>
      <c r="AH207" s="76"/>
      <c r="AI207" s="28"/>
      <c r="AJ207" s="78"/>
      <c r="AK207" s="78"/>
      <c r="AL207" s="2"/>
      <c r="AM207" s="79"/>
      <c r="AN207" s="79"/>
      <c r="AO207" s="79"/>
      <c r="AP207" s="80"/>
      <c r="AR207" s="28"/>
      <c r="AS207" s="29"/>
      <c r="AT207" s="83"/>
      <c r="AU207" s="81"/>
    </row>
    <row r="208" ht="18.5" customHeight="1" spans="1:47">
      <c r="A208" s="58"/>
      <c r="B208" s="59"/>
      <c r="C208" s="60"/>
      <c r="D208" s="61"/>
      <c r="E208" s="60"/>
      <c r="F208" s="62"/>
      <c r="G208" s="61"/>
      <c r="H208" s="63"/>
      <c r="I208" s="63"/>
      <c r="J208" s="64"/>
      <c r="K208" s="65"/>
      <c r="L208" s="64"/>
      <c r="M208" s="66"/>
      <c r="N208" s="65"/>
      <c r="O208" s="65" t="e">
        <f t="shared" si="4"/>
        <v>#DIV/0!</v>
      </c>
      <c r="P208" s="67"/>
      <c r="Q208" s="68"/>
      <c r="R208" s="68"/>
      <c r="S208" s="69"/>
      <c r="T208" s="70"/>
      <c r="U208" s="70"/>
      <c r="V208" s="85"/>
      <c r="W208" s="72"/>
      <c r="X208" s="73"/>
      <c r="Y208" s="74"/>
      <c r="Z208" s="75"/>
      <c r="AB208" s="75"/>
      <c r="AC208" s="28"/>
      <c r="AD208" s="76"/>
      <c r="AE208" s="76"/>
      <c r="AF208" s="28"/>
      <c r="AG208" s="77"/>
      <c r="AH208" s="76"/>
      <c r="AI208" s="28"/>
      <c r="AJ208" s="78"/>
      <c r="AK208" s="78"/>
      <c r="AL208" s="2"/>
      <c r="AM208" s="79"/>
      <c r="AN208" s="79"/>
      <c r="AO208" s="79"/>
      <c r="AP208" s="80"/>
      <c r="AR208" s="28"/>
      <c r="AS208" s="29"/>
      <c r="AT208" s="83"/>
      <c r="AU208" s="81"/>
    </row>
    <row r="209" ht="18.5" customHeight="1" spans="1:47">
      <c r="A209" s="58"/>
      <c r="B209" s="59"/>
      <c r="C209" s="60"/>
      <c r="D209" s="61"/>
      <c r="E209" s="60"/>
      <c r="F209" s="62"/>
      <c r="G209" s="61"/>
      <c r="H209" s="63"/>
      <c r="I209" s="63"/>
      <c r="J209" s="64"/>
      <c r="K209" s="65"/>
      <c r="L209" s="64"/>
      <c r="M209" s="66"/>
      <c r="N209" s="65"/>
      <c r="O209" s="65" t="e">
        <f t="shared" si="4"/>
        <v>#DIV/0!</v>
      </c>
      <c r="P209" s="67"/>
      <c r="Q209" s="68"/>
      <c r="R209" s="68"/>
      <c r="S209" s="69"/>
      <c r="T209" s="70"/>
      <c r="U209" s="70"/>
      <c r="V209" s="85"/>
      <c r="W209" s="72"/>
      <c r="X209" s="73"/>
      <c r="Y209" s="74"/>
      <c r="Z209" s="75"/>
      <c r="AB209" s="75"/>
      <c r="AC209" s="28"/>
      <c r="AD209" s="76"/>
      <c r="AE209" s="76"/>
      <c r="AF209" s="28"/>
      <c r="AG209" s="77"/>
      <c r="AH209" s="76"/>
      <c r="AI209" s="28"/>
      <c r="AJ209" s="78"/>
      <c r="AK209" s="78"/>
      <c r="AL209" s="2"/>
      <c r="AM209" s="79"/>
      <c r="AN209" s="79"/>
      <c r="AO209" s="79"/>
      <c r="AP209" s="80"/>
      <c r="AR209" s="28"/>
      <c r="AS209" s="29"/>
      <c r="AT209" s="83"/>
      <c r="AU209" s="81"/>
    </row>
    <row r="210" ht="18.5" customHeight="1" spans="1:47">
      <c r="A210" s="58"/>
      <c r="B210" s="59"/>
      <c r="C210" s="60"/>
      <c r="D210" s="61"/>
      <c r="E210" s="60"/>
      <c r="F210" s="62"/>
      <c r="G210" s="61"/>
      <c r="H210" s="63"/>
      <c r="I210" s="63"/>
      <c r="J210" s="64"/>
      <c r="K210" s="65"/>
      <c r="L210" s="64"/>
      <c r="M210" s="66"/>
      <c r="N210" s="65"/>
      <c r="O210" s="65" t="e">
        <f t="shared" si="4"/>
        <v>#DIV/0!</v>
      </c>
      <c r="P210" s="67"/>
      <c r="Q210" s="68"/>
      <c r="R210" s="68"/>
      <c r="S210" s="69"/>
      <c r="T210" s="70"/>
      <c r="U210" s="70"/>
      <c r="V210" s="85"/>
      <c r="W210" s="72"/>
      <c r="X210" s="73"/>
      <c r="Y210" s="74"/>
      <c r="Z210" s="75"/>
      <c r="AB210" s="75"/>
      <c r="AC210" s="28"/>
      <c r="AD210" s="76"/>
      <c r="AE210" s="76"/>
      <c r="AF210" s="28"/>
      <c r="AG210" s="77"/>
      <c r="AH210" s="76"/>
      <c r="AI210" s="28"/>
      <c r="AJ210" s="78"/>
      <c r="AK210" s="78"/>
      <c r="AL210" s="2"/>
      <c r="AM210" s="79"/>
      <c r="AN210" s="79"/>
      <c r="AO210" s="79"/>
      <c r="AP210" s="80"/>
      <c r="AR210" s="28"/>
      <c r="AS210" s="29"/>
      <c r="AT210" s="83"/>
      <c r="AU210" s="81"/>
    </row>
    <row r="211" ht="18.5" customHeight="1" spans="1:47">
      <c r="A211" s="58"/>
      <c r="B211" s="59"/>
      <c r="C211" s="60"/>
      <c r="D211" s="61"/>
      <c r="E211" s="60"/>
      <c r="F211" s="62"/>
      <c r="G211" s="61"/>
      <c r="H211" s="63"/>
      <c r="I211" s="63"/>
      <c r="J211" s="64"/>
      <c r="K211" s="65"/>
      <c r="L211" s="64"/>
      <c r="M211" s="66"/>
      <c r="N211" s="65"/>
      <c r="O211" s="65" t="e">
        <f t="shared" si="4"/>
        <v>#DIV/0!</v>
      </c>
      <c r="P211" s="67"/>
      <c r="Q211" s="68"/>
      <c r="R211" s="68"/>
      <c r="S211" s="69"/>
      <c r="T211" s="70"/>
      <c r="U211" s="70"/>
      <c r="V211" s="85"/>
      <c r="W211" s="72"/>
      <c r="X211" s="73"/>
      <c r="Y211" s="74"/>
      <c r="Z211" s="75"/>
      <c r="AB211" s="75"/>
      <c r="AC211" s="28"/>
      <c r="AD211" s="76"/>
      <c r="AE211" s="76"/>
      <c r="AF211" s="28"/>
      <c r="AG211" s="77"/>
      <c r="AH211" s="76"/>
      <c r="AI211" s="28"/>
      <c r="AJ211" s="78"/>
      <c r="AK211" s="78"/>
      <c r="AL211" s="2"/>
      <c r="AM211" s="79"/>
      <c r="AN211" s="79"/>
      <c r="AO211" s="79"/>
      <c r="AP211" s="80"/>
      <c r="AR211" s="28"/>
      <c r="AS211" s="29"/>
      <c r="AT211" s="83"/>
      <c r="AU211" s="81"/>
    </row>
    <row r="212" ht="18.5" customHeight="1" spans="1:47">
      <c r="A212" s="58"/>
      <c r="B212" s="59"/>
      <c r="C212" s="60"/>
      <c r="D212" s="61"/>
      <c r="E212" s="60"/>
      <c r="F212" s="62"/>
      <c r="G212" s="61"/>
      <c r="H212" s="63"/>
      <c r="I212" s="63"/>
      <c r="J212" s="64"/>
      <c r="K212" s="65"/>
      <c r="L212" s="64"/>
      <c r="M212" s="66"/>
      <c r="N212" s="65"/>
      <c r="O212" s="65" t="e">
        <f t="shared" si="4"/>
        <v>#DIV/0!</v>
      </c>
      <c r="P212" s="67"/>
      <c r="Q212" s="68"/>
      <c r="R212" s="68"/>
      <c r="S212" s="69"/>
      <c r="T212" s="70"/>
      <c r="U212" s="70"/>
      <c r="V212" s="85"/>
      <c r="W212" s="72"/>
      <c r="X212" s="73"/>
      <c r="Y212" s="74"/>
      <c r="Z212" s="75"/>
      <c r="AB212" s="75"/>
      <c r="AC212" s="28"/>
      <c r="AD212" s="76"/>
      <c r="AE212" s="76"/>
      <c r="AF212" s="28"/>
      <c r="AG212" s="77"/>
      <c r="AH212" s="76"/>
      <c r="AI212" s="28"/>
      <c r="AJ212" s="78"/>
      <c r="AK212" s="78"/>
      <c r="AL212" s="2"/>
      <c r="AM212" s="79"/>
      <c r="AN212" s="79"/>
      <c r="AO212" s="79"/>
      <c r="AP212" s="80"/>
      <c r="AR212" s="28"/>
      <c r="AS212" s="29"/>
      <c r="AT212" s="83"/>
      <c r="AU212" s="81"/>
    </row>
    <row r="213" ht="18.5" customHeight="1" spans="1:47">
      <c r="A213" s="58"/>
      <c r="B213" s="59"/>
      <c r="C213" s="60"/>
      <c r="D213" s="61"/>
      <c r="E213" s="60"/>
      <c r="F213" s="62"/>
      <c r="G213" s="61"/>
      <c r="H213" s="63"/>
      <c r="I213" s="63"/>
      <c r="J213" s="64"/>
      <c r="K213" s="65"/>
      <c r="L213" s="64"/>
      <c r="M213" s="66"/>
      <c r="N213" s="65"/>
      <c r="O213" s="65" t="e">
        <f t="shared" si="4"/>
        <v>#DIV/0!</v>
      </c>
      <c r="P213" s="67"/>
      <c r="Q213" s="68"/>
      <c r="R213" s="68"/>
      <c r="S213" s="69"/>
      <c r="T213" s="70"/>
      <c r="U213" s="70"/>
      <c r="V213" s="85"/>
      <c r="W213" s="72"/>
      <c r="X213" s="73"/>
      <c r="Y213" s="74"/>
      <c r="Z213" s="75"/>
      <c r="AB213" s="75"/>
      <c r="AC213" s="28"/>
      <c r="AD213" s="76"/>
      <c r="AE213" s="76"/>
      <c r="AF213" s="28"/>
      <c r="AG213" s="77"/>
      <c r="AH213" s="76"/>
      <c r="AI213" s="28"/>
      <c r="AJ213" s="78"/>
      <c r="AK213" s="78"/>
      <c r="AL213" s="2"/>
      <c r="AM213" s="79"/>
      <c r="AN213" s="79"/>
      <c r="AO213" s="79"/>
      <c r="AP213" s="80"/>
      <c r="AR213" s="28"/>
      <c r="AS213" s="29"/>
      <c r="AT213" s="83"/>
      <c r="AU213" s="81"/>
    </row>
    <row r="214" ht="18.5" customHeight="1" spans="1:47">
      <c r="A214" s="58"/>
      <c r="B214" s="59"/>
      <c r="C214" s="60"/>
      <c r="D214" s="61"/>
      <c r="E214" s="60"/>
      <c r="F214" s="62"/>
      <c r="G214" s="61"/>
      <c r="H214" s="63"/>
      <c r="I214" s="63"/>
      <c r="J214" s="64"/>
      <c r="K214" s="65"/>
      <c r="L214" s="64"/>
      <c r="M214" s="66"/>
      <c r="N214" s="65"/>
      <c r="O214" s="65" t="e">
        <f t="shared" si="4"/>
        <v>#DIV/0!</v>
      </c>
      <c r="P214" s="67"/>
      <c r="Q214" s="68"/>
      <c r="R214" s="68"/>
      <c r="S214" s="69"/>
      <c r="T214" s="70"/>
      <c r="U214" s="70"/>
      <c r="V214" s="85"/>
      <c r="W214" s="72"/>
      <c r="X214" s="73"/>
      <c r="Y214" s="74"/>
      <c r="Z214" s="75"/>
      <c r="AB214" s="75"/>
      <c r="AC214" s="28"/>
      <c r="AD214" s="76"/>
      <c r="AE214" s="76"/>
      <c r="AF214" s="28"/>
      <c r="AG214" s="77"/>
      <c r="AH214" s="76"/>
      <c r="AI214" s="28"/>
      <c r="AJ214" s="78"/>
      <c r="AK214" s="78"/>
      <c r="AL214" s="2"/>
      <c r="AM214" s="79"/>
      <c r="AN214" s="79"/>
      <c r="AO214" s="79"/>
      <c r="AP214" s="80"/>
      <c r="AR214" s="28"/>
      <c r="AS214" s="29"/>
      <c r="AT214" s="83"/>
      <c r="AU214" s="81"/>
    </row>
    <row r="215" ht="18.5" customHeight="1" spans="1:47">
      <c r="A215" s="58"/>
      <c r="B215" s="59"/>
      <c r="C215" s="60"/>
      <c r="D215" s="61"/>
      <c r="E215" s="60"/>
      <c r="F215" s="62"/>
      <c r="G215" s="61"/>
      <c r="H215" s="63"/>
      <c r="I215" s="63"/>
      <c r="J215" s="64"/>
      <c r="K215" s="65"/>
      <c r="L215" s="64"/>
      <c r="M215" s="66"/>
      <c r="N215" s="65"/>
      <c r="O215" s="65" t="e">
        <f t="shared" si="4"/>
        <v>#DIV/0!</v>
      </c>
      <c r="P215" s="67"/>
      <c r="Q215" s="68"/>
      <c r="R215" s="68"/>
      <c r="S215" s="69"/>
      <c r="T215" s="70"/>
      <c r="U215" s="70"/>
      <c r="V215" s="85"/>
      <c r="W215" s="72"/>
      <c r="X215" s="73"/>
      <c r="Y215" s="74"/>
      <c r="Z215" s="75"/>
      <c r="AB215" s="75"/>
      <c r="AC215" s="28"/>
      <c r="AD215" s="76"/>
      <c r="AE215" s="76"/>
      <c r="AF215" s="28"/>
      <c r="AG215" s="77"/>
      <c r="AH215" s="76"/>
      <c r="AI215" s="28"/>
      <c r="AJ215" s="78"/>
      <c r="AK215" s="78"/>
      <c r="AL215" s="2"/>
      <c r="AM215" s="79"/>
      <c r="AN215" s="79"/>
      <c r="AO215" s="79"/>
      <c r="AP215" s="80"/>
      <c r="AR215" s="28"/>
      <c r="AS215" s="29"/>
      <c r="AT215" s="83"/>
      <c r="AU215" s="81"/>
    </row>
    <row r="216" ht="18.5" customHeight="1" spans="1:47">
      <c r="A216" s="58"/>
      <c r="B216" s="59"/>
      <c r="C216" s="60"/>
      <c r="D216" s="61"/>
      <c r="E216" s="60"/>
      <c r="F216" s="62"/>
      <c r="G216" s="61"/>
      <c r="H216" s="63"/>
      <c r="I216" s="63"/>
      <c r="J216" s="64"/>
      <c r="K216" s="65"/>
      <c r="L216" s="64"/>
      <c r="M216" s="66"/>
      <c r="N216" s="65"/>
      <c r="O216" s="65" t="e">
        <f t="shared" si="4"/>
        <v>#DIV/0!</v>
      </c>
      <c r="P216" s="67"/>
      <c r="Q216" s="68"/>
      <c r="R216" s="68"/>
      <c r="S216" s="69"/>
      <c r="T216" s="70"/>
      <c r="U216" s="70"/>
      <c r="V216" s="85"/>
      <c r="W216" s="72"/>
      <c r="X216" s="73"/>
      <c r="Y216" s="74"/>
      <c r="Z216" s="75"/>
      <c r="AB216" s="75"/>
      <c r="AC216" s="28"/>
      <c r="AD216" s="76"/>
      <c r="AE216" s="76"/>
      <c r="AF216" s="28"/>
      <c r="AG216" s="77"/>
      <c r="AH216" s="76"/>
      <c r="AI216" s="28"/>
      <c r="AJ216" s="78"/>
      <c r="AK216" s="78"/>
      <c r="AL216" s="2"/>
      <c r="AM216" s="79"/>
      <c r="AN216" s="79"/>
      <c r="AO216" s="79"/>
      <c r="AP216" s="80"/>
      <c r="AR216" s="28"/>
      <c r="AS216" s="29"/>
      <c r="AT216" s="83"/>
      <c r="AU216" s="81"/>
    </row>
    <row r="217" ht="18.5" customHeight="1" spans="1:47">
      <c r="A217" s="58"/>
      <c r="B217" s="59"/>
      <c r="C217" s="60"/>
      <c r="D217" s="61"/>
      <c r="E217" s="60"/>
      <c r="F217" s="62"/>
      <c r="G217" s="61"/>
      <c r="H217" s="63"/>
      <c r="I217" s="63"/>
      <c r="J217" s="64"/>
      <c r="K217" s="65"/>
      <c r="L217" s="64"/>
      <c r="M217" s="66"/>
      <c r="N217" s="65"/>
      <c r="O217" s="65" t="e">
        <f t="shared" si="4"/>
        <v>#DIV/0!</v>
      </c>
      <c r="P217" s="67"/>
      <c r="Q217" s="68"/>
      <c r="R217" s="68"/>
      <c r="S217" s="69"/>
      <c r="T217" s="70"/>
      <c r="U217" s="70"/>
      <c r="V217" s="85"/>
      <c r="W217" s="72"/>
      <c r="X217" s="73"/>
      <c r="Y217" s="74"/>
      <c r="Z217" s="75"/>
      <c r="AB217" s="75"/>
      <c r="AC217" s="28"/>
      <c r="AD217" s="76"/>
      <c r="AE217" s="76"/>
      <c r="AF217" s="28"/>
      <c r="AG217" s="77"/>
      <c r="AH217" s="76"/>
      <c r="AI217" s="28"/>
      <c r="AJ217" s="78"/>
      <c r="AK217" s="78"/>
      <c r="AL217" s="2"/>
      <c r="AM217" s="79"/>
      <c r="AN217" s="79"/>
      <c r="AO217" s="79"/>
      <c r="AP217" s="80"/>
      <c r="AR217" s="28"/>
      <c r="AS217" s="29"/>
      <c r="AT217" s="83"/>
      <c r="AU217" s="81"/>
    </row>
    <row r="218" ht="18.5" customHeight="1" spans="1:47">
      <c r="A218" s="58"/>
      <c r="B218" s="59"/>
      <c r="C218" s="60"/>
      <c r="D218" s="61"/>
      <c r="E218" s="60"/>
      <c r="F218" s="62"/>
      <c r="G218" s="61"/>
      <c r="H218" s="63"/>
      <c r="I218" s="63"/>
      <c r="J218" s="64"/>
      <c r="K218" s="65"/>
      <c r="L218" s="64"/>
      <c r="M218" s="66"/>
      <c r="N218" s="65"/>
      <c r="O218" s="65" t="e">
        <f t="shared" si="4"/>
        <v>#DIV/0!</v>
      </c>
      <c r="P218" s="67"/>
      <c r="Q218" s="68"/>
      <c r="R218" s="68"/>
      <c r="S218" s="69"/>
      <c r="T218" s="70"/>
      <c r="U218" s="70"/>
      <c r="V218" s="85"/>
      <c r="W218" s="72"/>
      <c r="X218" s="73"/>
      <c r="Y218" s="74"/>
      <c r="Z218" s="75"/>
      <c r="AB218" s="75"/>
      <c r="AC218" s="28"/>
      <c r="AD218" s="76"/>
      <c r="AE218" s="76"/>
      <c r="AF218" s="28"/>
      <c r="AG218" s="77"/>
      <c r="AH218" s="76"/>
      <c r="AI218" s="28"/>
      <c r="AJ218" s="78"/>
      <c r="AK218" s="78"/>
      <c r="AL218" s="2"/>
      <c r="AM218" s="79"/>
      <c r="AN218" s="79"/>
      <c r="AO218" s="79"/>
      <c r="AP218" s="80"/>
      <c r="AR218" s="28"/>
      <c r="AS218" s="29"/>
      <c r="AT218" s="83"/>
      <c r="AU218" s="81"/>
    </row>
    <row r="219" ht="18.5" customHeight="1" spans="1:47">
      <c r="A219" s="58"/>
      <c r="B219" s="59"/>
      <c r="C219" s="60"/>
      <c r="D219" s="61"/>
      <c r="E219" s="60"/>
      <c r="F219" s="62"/>
      <c r="G219" s="61"/>
      <c r="H219" s="63"/>
      <c r="I219" s="63"/>
      <c r="J219" s="64"/>
      <c r="K219" s="65"/>
      <c r="L219" s="64"/>
      <c r="M219" s="66"/>
      <c r="N219" s="65"/>
      <c r="O219" s="65" t="e">
        <f t="shared" si="4"/>
        <v>#DIV/0!</v>
      </c>
      <c r="P219" s="67"/>
      <c r="Q219" s="68"/>
      <c r="R219" s="68"/>
      <c r="S219" s="69"/>
      <c r="T219" s="70"/>
      <c r="U219" s="70"/>
      <c r="V219" s="85"/>
      <c r="W219" s="72"/>
      <c r="X219" s="73"/>
      <c r="Y219" s="74"/>
      <c r="Z219" s="75"/>
      <c r="AB219" s="75"/>
      <c r="AC219" s="28"/>
      <c r="AD219" s="76"/>
      <c r="AE219" s="76"/>
      <c r="AF219" s="28"/>
      <c r="AG219" s="77"/>
      <c r="AH219" s="76"/>
      <c r="AI219" s="28"/>
      <c r="AJ219" s="78"/>
      <c r="AK219" s="78"/>
      <c r="AL219" s="2"/>
      <c r="AM219" s="79"/>
      <c r="AN219" s="79"/>
      <c r="AO219" s="79"/>
      <c r="AP219" s="80"/>
      <c r="AR219" s="28"/>
      <c r="AS219" s="29"/>
      <c r="AT219" s="83"/>
      <c r="AU219" s="81"/>
    </row>
    <row r="220" ht="18.5" customHeight="1" spans="1:47">
      <c r="A220" s="58"/>
      <c r="B220" s="59"/>
      <c r="C220" s="60"/>
      <c r="D220" s="61"/>
      <c r="E220" s="60"/>
      <c r="F220" s="62"/>
      <c r="G220" s="61"/>
      <c r="H220" s="63"/>
      <c r="I220" s="63"/>
      <c r="J220" s="64"/>
      <c r="K220" s="65"/>
      <c r="L220" s="64"/>
      <c r="M220" s="66"/>
      <c r="N220" s="65"/>
      <c r="O220" s="65" t="e">
        <f t="shared" si="4"/>
        <v>#DIV/0!</v>
      </c>
      <c r="P220" s="67"/>
      <c r="Q220" s="68"/>
      <c r="R220" s="68"/>
      <c r="S220" s="69"/>
      <c r="T220" s="70"/>
      <c r="U220" s="70"/>
      <c r="V220" s="85"/>
      <c r="W220" s="72"/>
      <c r="X220" s="73"/>
      <c r="Y220" s="74"/>
      <c r="Z220" s="75"/>
      <c r="AB220" s="75"/>
      <c r="AC220" s="28"/>
      <c r="AD220" s="76"/>
      <c r="AE220" s="76"/>
      <c r="AF220" s="28"/>
      <c r="AG220" s="77"/>
      <c r="AH220" s="76"/>
      <c r="AI220" s="28"/>
      <c r="AJ220" s="78"/>
      <c r="AK220" s="78"/>
      <c r="AL220" s="2"/>
      <c r="AM220" s="79"/>
      <c r="AN220" s="79"/>
      <c r="AO220" s="79"/>
      <c r="AP220" s="80"/>
      <c r="AR220" s="28"/>
      <c r="AS220" s="29"/>
      <c r="AT220" s="83"/>
      <c r="AU220" s="81"/>
    </row>
    <row r="221" ht="18.5" customHeight="1" spans="1:47">
      <c r="A221" s="58"/>
      <c r="B221" s="59"/>
      <c r="C221" s="60"/>
      <c r="D221" s="61"/>
      <c r="E221" s="60"/>
      <c r="F221" s="62"/>
      <c r="G221" s="61"/>
      <c r="H221" s="63"/>
      <c r="I221" s="63"/>
      <c r="J221" s="64"/>
      <c r="K221" s="65"/>
      <c r="L221" s="64"/>
      <c r="M221" s="66"/>
      <c r="N221" s="65"/>
      <c r="O221" s="65" t="e">
        <f t="shared" si="4"/>
        <v>#DIV/0!</v>
      </c>
      <c r="P221" s="67"/>
      <c r="Q221" s="68"/>
      <c r="R221" s="68"/>
      <c r="S221" s="69"/>
      <c r="T221" s="70"/>
      <c r="U221" s="70"/>
      <c r="V221" s="85"/>
      <c r="W221" s="72"/>
      <c r="X221" s="73"/>
      <c r="Y221" s="74"/>
      <c r="Z221" s="75"/>
      <c r="AB221" s="75"/>
      <c r="AC221" s="28"/>
      <c r="AD221" s="76"/>
      <c r="AE221" s="76"/>
      <c r="AF221" s="28"/>
      <c r="AG221" s="77"/>
      <c r="AH221" s="76"/>
      <c r="AI221" s="28"/>
      <c r="AJ221" s="78"/>
      <c r="AK221" s="78"/>
      <c r="AL221" s="2"/>
      <c r="AM221" s="79"/>
      <c r="AN221" s="79"/>
      <c r="AO221" s="79"/>
      <c r="AP221" s="80"/>
      <c r="AR221" s="28"/>
      <c r="AS221" s="29"/>
      <c r="AT221" s="83"/>
      <c r="AU221" s="81"/>
    </row>
    <row r="222" ht="18.5" customHeight="1" spans="1:47">
      <c r="A222" s="58"/>
      <c r="B222" s="59"/>
      <c r="C222" s="60"/>
      <c r="D222" s="61"/>
      <c r="E222" s="60"/>
      <c r="F222" s="62"/>
      <c r="G222" s="61"/>
      <c r="H222" s="63"/>
      <c r="I222" s="63"/>
      <c r="J222" s="64"/>
      <c r="K222" s="65"/>
      <c r="L222" s="64"/>
      <c r="M222" s="66"/>
      <c r="N222" s="65"/>
      <c r="O222" s="65" t="e">
        <f t="shared" si="4"/>
        <v>#DIV/0!</v>
      </c>
      <c r="P222" s="67"/>
      <c r="Q222" s="68"/>
      <c r="R222" s="68"/>
      <c r="S222" s="69"/>
      <c r="T222" s="70"/>
      <c r="U222" s="70"/>
      <c r="V222" s="85"/>
      <c r="W222" s="72"/>
      <c r="X222" s="73"/>
      <c r="Y222" s="74"/>
      <c r="Z222" s="75"/>
      <c r="AB222" s="75"/>
      <c r="AC222" s="28"/>
      <c r="AD222" s="76"/>
      <c r="AE222" s="76"/>
      <c r="AF222" s="28"/>
      <c r="AG222" s="77"/>
      <c r="AH222" s="76"/>
      <c r="AI222" s="28"/>
      <c r="AJ222" s="78"/>
      <c r="AK222" s="78"/>
      <c r="AL222" s="2"/>
      <c r="AM222" s="79"/>
      <c r="AN222" s="79"/>
      <c r="AO222" s="79"/>
      <c r="AP222" s="80"/>
      <c r="AR222" s="28"/>
      <c r="AS222" s="29"/>
      <c r="AT222" s="83"/>
      <c r="AU222" s="81"/>
    </row>
    <row r="223" ht="18.5" customHeight="1" spans="1:47">
      <c r="A223" s="58"/>
      <c r="B223" s="59"/>
      <c r="C223" s="60"/>
      <c r="D223" s="61"/>
      <c r="E223" s="60"/>
      <c r="F223" s="62"/>
      <c r="G223" s="61"/>
      <c r="H223" s="63"/>
      <c r="I223" s="63"/>
      <c r="J223" s="64"/>
      <c r="K223" s="65"/>
      <c r="L223" s="64"/>
      <c r="M223" s="66"/>
      <c r="N223" s="65"/>
      <c r="O223" s="65" t="e">
        <f t="shared" si="4"/>
        <v>#DIV/0!</v>
      </c>
      <c r="P223" s="67"/>
      <c r="Q223" s="68"/>
      <c r="R223" s="68"/>
      <c r="S223" s="69"/>
      <c r="T223" s="70"/>
      <c r="U223" s="70"/>
      <c r="V223" s="85"/>
      <c r="W223" s="72"/>
      <c r="X223" s="73"/>
      <c r="Y223" s="74"/>
      <c r="Z223" s="75"/>
      <c r="AB223" s="75"/>
      <c r="AC223" s="28"/>
      <c r="AD223" s="76"/>
      <c r="AE223" s="76"/>
      <c r="AF223" s="28"/>
      <c r="AG223" s="77"/>
      <c r="AH223" s="76"/>
      <c r="AI223" s="28"/>
      <c r="AJ223" s="78"/>
      <c r="AK223" s="78"/>
      <c r="AL223" s="2"/>
      <c r="AM223" s="79"/>
      <c r="AN223" s="79"/>
      <c r="AO223" s="79"/>
      <c r="AP223" s="80"/>
      <c r="AR223" s="28"/>
      <c r="AS223" s="29"/>
      <c r="AT223" s="83"/>
      <c r="AU223" s="81"/>
    </row>
    <row r="224" ht="18.5" customHeight="1" spans="1:47">
      <c r="A224" s="58"/>
      <c r="B224" s="59"/>
      <c r="C224" s="60"/>
      <c r="D224" s="61"/>
      <c r="E224" s="60"/>
      <c r="F224" s="62"/>
      <c r="G224" s="61"/>
      <c r="H224" s="63"/>
      <c r="I224" s="63"/>
      <c r="J224" s="64"/>
      <c r="K224" s="65"/>
      <c r="L224" s="64"/>
      <c r="M224" s="66"/>
      <c r="N224" s="65"/>
      <c r="O224" s="65" t="e">
        <f t="shared" si="4"/>
        <v>#DIV/0!</v>
      </c>
      <c r="P224" s="67"/>
      <c r="Q224" s="68"/>
      <c r="R224" s="68"/>
      <c r="S224" s="69"/>
      <c r="T224" s="70"/>
      <c r="U224" s="70"/>
      <c r="V224" s="85"/>
      <c r="W224" s="72"/>
      <c r="X224" s="73"/>
      <c r="Y224" s="74"/>
      <c r="Z224" s="75"/>
      <c r="AB224" s="75"/>
      <c r="AC224" s="28"/>
      <c r="AD224" s="76"/>
      <c r="AE224" s="76"/>
      <c r="AF224" s="28"/>
      <c r="AG224" s="77"/>
      <c r="AH224" s="76"/>
      <c r="AI224" s="28"/>
      <c r="AJ224" s="78"/>
      <c r="AK224" s="78"/>
      <c r="AL224" s="2"/>
      <c r="AM224" s="79"/>
      <c r="AN224" s="79"/>
      <c r="AO224" s="79"/>
      <c r="AP224" s="80"/>
      <c r="AR224" s="28"/>
      <c r="AS224" s="29"/>
      <c r="AT224" s="83"/>
      <c r="AU224" s="81"/>
    </row>
    <row r="225" ht="18.5" customHeight="1" spans="1:47">
      <c r="A225" s="58"/>
      <c r="B225" s="59"/>
      <c r="C225" s="60"/>
      <c r="D225" s="61"/>
      <c r="E225" s="60"/>
      <c r="F225" s="62"/>
      <c r="G225" s="61"/>
      <c r="H225" s="63"/>
      <c r="I225" s="63"/>
      <c r="J225" s="64"/>
      <c r="K225" s="65"/>
      <c r="L225" s="64"/>
      <c r="M225" s="66"/>
      <c r="N225" s="65"/>
      <c r="O225" s="65" t="e">
        <f t="shared" si="4"/>
        <v>#DIV/0!</v>
      </c>
      <c r="P225" s="67"/>
      <c r="Q225" s="68"/>
      <c r="R225" s="68"/>
      <c r="S225" s="69"/>
      <c r="T225" s="70"/>
      <c r="U225" s="70"/>
      <c r="V225" s="85"/>
      <c r="W225" s="72"/>
      <c r="X225" s="73"/>
      <c r="Y225" s="74"/>
      <c r="Z225" s="75"/>
      <c r="AB225" s="75"/>
      <c r="AC225" s="28"/>
      <c r="AD225" s="76"/>
      <c r="AE225" s="76"/>
      <c r="AF225" s="28"/>
      <c r="AG225" s="77"/>
      <c r="AH225" s="76"/>
      <c r="AI225" s="28"/>
      <c r="AJ225" s="78"/>
      <c r="AK225" s="78"/>
      <c r="AL225" s="2"/>
      <c r="AM225" s="79"/>
      <c r="AN225" s="79"/>
      <c r="AO225" s="79"/>
      <c r="AP225" s="80"/>
      <c r="AR225" s="28"/>
      <c r="AS225" s="29"/>
      <c r="AT225" s="83"/>
      <c r="AU225" s="81"/>
    </row>
    <row r="226" ht="18.5" customHeight="1" spans="1:47">
      <c r="A226" s="58"/>
      <c r="B226" s="59"/>
      <c r="C226" s="60"/>
      <c r="D226" s="61"/>
      <c r="E226" s="60"/>
      <c r="F226" s="62"/>
      <c r="G226" s="61"/>
      <c r="H226" s="63"/>
      <c r="I226" s="63"/>
      <c r="J226" s="64"/>
      <c r="K226" s="65"/>
      <c r="L226" s="64"/>
      <c r="M226" s="66"/>
      <c r="N226" s="65"/>
      <c r="O226" s="65" t="e">
        <f t="shared" si="4"/>
        <v>#DIV/0!</v>
      </c>
      <c r="P226" s="67"/>
      <c r="Q226" s="68"/>
      <c r="R226" s="68"/>
      <c r="S226" s="69"/>
      <c r="T226" s="70"/>
      <c r="U226" s="70"/>
      <c r="V226" s="85"/>
      <c r="W226" s="72"/>
      <c r="X226" s="73"/>
      <c r="Y226" s="74"/>
      <c r="Z226" s="75"/>
      <c r="AB226" s="75"/>
      <c r="AC226" s="28"/>
      <c r="AD226" s="76"/>
      <c r="AE226" s="76"/>
      <c r="AF226" s="28"/>
      <c r="AG226" s="77"/>
      <c r="AH226" s="76"/>
      <c r="AI226" s="28"/>
      <c r="AJ226" s="78"/>
      <c r="AK226" s="78"/>
      <c r="AL226" s="2"/>
      <c r="AM226" s="79"/>
      <c r="AN226" s="79"/>
      <c r="AO226" s="79"/>
      <c r="AP226" s="80"/>
      <c r="AR226" s="28"/>
      <c r="AS226" s="29"/>
      <c r="AT226" s="83"/>
      <c r="AU226" s="81"/>
    </row>
    <row r="227" ht="18.5" customHeight="1" spans="1:47">
      <c r="A227" s="58"/>
      <c r="B227" s="59"/>
      <c r="C227" s="60"/>
      <c r="D227" s="61"/>
      <c r="E227" s="60"/>
      <c r="F227" s="62"/>
      <c r="G227" s="61"/>
      <c r="H227" s="63"/>
      <c r="I227" s="63"/>
      <c r="J227" s="64"/>
      <c r="K227" s="65"/>
      <c r="L227" s="64"/>
      <c r="M227" s="66"/>
      <c r="N227" s="65"/>
      <c r="O227" s="65" t="e">
        <f t="shared" si="4"/>
        <v>#DIV/0!</v>
      </c>
      <c r="P227" s="67"/>
      <c r="Q227" s="68"/>
      <c r="R227" s="68"/>
      <c r="S227" s="69"/>
      <c r="T227" s="70"/>
      <c r="U227" s="70"/>
      <c r="V227" s="85"/>
      <c r="W227" s="72"/>
      <c r="X227" s="73"/>
      <c r="Y227" s="74"/>
      <c r="Z227" s="75"/>
      <c r="AB227" s="75"/>
      <c r="AC227" s="28"/>
      <c r="AD227" s="76"/>
      <c r="AE227" s="76"/>
      <c r="AF227" s="28"/>
      <c r="AG227" s="77"/>
      <c r="AH227" s="76"/>
      <c r="AI227" s="28"/>
      <c r="AJ227" s="78"/>
      <c r="AK227" s="78"/>
      <c r="AL227" s="2"/>
      <c r="AM227" s="79"/>
      <c r="AN227" s="79"/>
      <c r="AO227" s="79"/>
      <c r="AP227" s="80"/>
      <c r="AR227" s="28"/>
      <c r="AS227" s="29"/>
      <c r="AT227" s="83"/>
      <c r="AU227" s="81"/>
    </row>
    <row r="228" ht="18.5" customHeight="1" spans="1:47">
      <c r="A228" s="58"/>
      <c r="B228" s="59"/>
      <c r="C228" s="60"/>
      <c r="D228" s="61"/>
      <c r="E228" s="60"/>
      <c r="F228" s="62"/>
      <c r="G228" s="61"/>
      <c r="H228" s="63"/>
      <c r="I228" s="63"/>
      <c r="J228" s="64"/>
      <c r="K228" s="65"/>
      <c r="L228" s="64"/>
      <c r="M228" s="66"/>
      <c r="N228" s="65"/>
      <c r="O228" s="65" t="e">
        <f t="shared" si="4"/>
        <v>#DIV/0!</v>
      </c>
      <c r="P228" s="67"/>
      <c r="Q228" s="68"/>
      <c r="R228" s="68"/>
      <c r="S228" s="69"/>
      <c r="T228" s="70"/>
      <c r="U228" s="70"/>
      <c r="V228" s="85"/>
      <c r="W228" s="72"/>
      <c r="X228" s="73"/>
      <c r="Y228" s="74"/>
      <c r="Z228" s="75"/>
      <c r="AB228" s="75"/>
      <c r="AC228" s="28"/>
      <c r="AD228" s="76"/>
      <c r="AE228" s="76"/>
      <c r="AF228" s="28"/>
      <c r="AG228" s="77"/>
      <c r="AH228" s="76"/>
      <c r="AI228" s="28"/>
      <c r="AJ228" s="78"/>
      <c r="AK228" s="78"/>
      <c r="AL228" s="2"/>
      <c r="AM228" s="79"/>
      <c r="AN228" s="79"/>
      <c r="AO228" s="79"/>
      <c r="AP228" s="80"/>
      <c r="AR228" s="28"/>
      <c r="AS228" s="29"/>
      <c r="AT228" s="83"/>
      <c r="AU228" s="81"/>
    </row>
    <row r="229" ht="18.5" customHeight="1" spans="1:47">
      <c r="A229" s="58"/>
      <c r="B229" s="59"/>
      <c r="C229" s="60"/>
      <c r="D229" s="61"/>
      <c r="E229" s="60"/>
      <c r="F229" s="62"/>
      <c r="G229" s="61"/>
      <c r="H229" s="63"/>
      <c r="I229" s="63"/>
      <c r="J229" s="64"/>
      <c r="K229" s="65"/>
      <c r="L229" s="64"/>
      <c r="M229" s="66"/>
      <c r="N229" s="65"/>
      <c r="O229" s="65" t="e">
        <f t="shared" si="4"/>
        <v>#DIV/0!</v>
      </c>
      <c r="P229" s="67"/>
      <c r="Q229" s="68"/>
      <c r="R229" s="68"/>
      <c r="S229" s="69"/>
      <c r="T229" s="70"/>
      <c r="U229" s="70"/>
      <c r="V229" s="85"/>
      <c r="W229" s="72"/>
      <c r="X229" s="73"/>
      <c r="Y229" s="74"/>
      <c r="Z229" s="75"/>
      <c r="AB229" s="75"/>
      <c r="AC229" s="28"/>
      <c r="AD229" s="76"/>
      <c r="AE229" s="76"/>
      <c r="AF229" s="28"/>
      <c r="AG229" s="77"/>
      <c r="AH229" s="76"/>
      <c r="AI229" s="28"/>
      <c r="AJ229" s="78"/>
      <c r="AK229" s="78"/>
      <c r="AL229" s="2"/>
      <c r="AM229" s="79"/>
      <c r="AN229" s="79"/>
      <c r="AO229" s="79"/>
      <c r="AP229" s="80"/>
      <c r="AR229" s="28"/>
      <c r="AS229" s="29"/>
      <c r="AT229" s="83"/>
      <c r="AU229" s="81"/>
    </row>
    <row r="230" ht="18.5" customHeight="1" spans="1:47">
      <c r="A230" s="58"/>
      <c r="B230" s="59"/>
      <c r="C230" s="60"/>
      <c r="D230" s="61"/>
      <c r="E230" s="60"/>
      <c r="F230" s="62"/>
      <c r="G230" s="61"/>
      <c r="H230" s="63"/>
      <c r="I230" s="63"/>
      <c r="J230" s="64"/>
      <c r="K230" s="65"/>
      <c r="L230" s="64"/>
      <c r="M230" s="66"/>
      <c r="N230" s="65"/>
      <c r="O230" s="65" t="e">
        <f t="shared" si="4"/>
        <v>#DIV/0!</v>
      </c>
      <c r="P230" s="67"/>
      <c r="Q230" s="68"/>
      <c r="R230" s="68"/>
      <c r="S230" s="69"/>
      <c r="T230" s="70"/>
      <c r="U230" s="70"/>
      <c r="V230" s="85"/>
      <c r="W230" s="72"/>
      <c r="X230" s="73"/>
      <c r="Y230" s="74"/>
      <c r="Z230" s="75"/>
      <c r="AB230" s="75"/>
      <c r="AC230" s="28"/>
      <c r="AD230" s="76"/>
      <c r="AE230" s="76"/>
      <c r="AF230" s="28"/>
      <c r="AG230" s="77"/>
      <c r="AH230" s="76"/>
      <c r="AI230" s="28"/>
      <c r="AJ230" s="78"/>
      <c r="AK230" s="78"/>
      <c r="AL230" s="2"/>
      <c r="AM230" s="79"/>
      <c r="AN230" s="79"/>
      <c r="AO230" s="79"/>
      <c r="AP230" s="80"/>
      <c r="AR230" s="28"/>
      <c r="AS230" s="29"/>
      <c r="AT230" s="83"/>
      <c r="AU230" s="81"/>
    </row>
    <row r="231" ht="18.5" customHeight="1" spans="1:47">
      <c r="A231" s="58"/>
      <c r="B231" s="59"/>
      <c r="C231" s="60"/>
      <c r="D231" s="61"/>
      <c r="E231" s="60"/>
      <c r="F231" s="62"/>
      <c r="G231" s="61"/>
      <c r="H231" s="63"/>
      <c r="I231" s="63"/>
      <c r="J231" s="64"/>
      <c r="K231" s="65"/>
      <c r="L231" s="64"/>
      <c r="M231" s="66"/>
      <c r="N231" s="65"/>
      <c r="O231" s="65" t="e">
        <f t="shared" si="4"/>
        <v>#DIV/0!</v>
      </c>
      <c r="P231" s="67"/>
      <c r="Q231" s="68"/>
      <c r="R231" s="68"/>
      <c r="S231" s="69"/>
      <c r="T231" s="70"/>
      <c r="U231" s="70"/>
      <c r="V231" s="85"/>
      <c r="W231" s="72"/>
      <c r="X231" s="73"/>
      <c r="Y231" s="74"/>
      <c r="Z231" s="75"/>
      <c r="AB231" s="75"/>
      <c r="AC231" s="28"/>
      <c r="AD231" s="76"/>
      <c r="AE231" s="76"/>
      <c r="AF231" s="28"/>
      <c r="AG231" s="77"/>
      <c r="AH231" s="76"/>
      <c r="AI231" s="28"/>
      <c r="AJ231" s="78"/>
      <c r="AK231" s="78"/>
      <c r="AL231" s="2"/>
      <c r="AM231" s="79"/>
      <c r="AN231" s="79"/>
      <c r="AO231" s="79"/>
      <c r="AP231" s="80"/>
      <c r="AR231" s="28"/>
      <c r="AS231" s="29"/>
      <c r="AT231" s="83"/>
      <c r="AU231" s="81"/>
    </row>
    <row r="232" ht="18.5" customHeight="1" spans="1:47">
      <c r="A232" s="58"/>
      <c r="B232" s="59"/>
      <c r="C232" s="60"/>
      <c r="D232" s="61"/>
      <c r="E232" s="60"/>
      <c r="F232" s="62"/>
      <c r="G232" s="61"/>
      <c r="H232" s="63"/>
      <c r="I232" s="63"/>
      <c r="J232" s="64"/>
      <c r="K232" s="65"/>
      <c r="L232" s="64"/>
      <c r="M232" s="66"/>
      <c r="N232" s="65"/>
      <c r="O232" s="65" t="e">
        <f t="shared" si="4"/>
        <v>#DIV/0!</v>
      </c>
      <c r="P232" s="67"/>
      <c r="Q232" s="68"/>
      <c r="R232" s="68"/>
      <c r="S232" s="69"/>
      <c r="T232" s="70"/>
      <c r="U232" s="70"/>
      <c r="V232" s="85"/>
      <c r="W232" s="72"/>
      <c r="X232" s="73"/>
      <c r="Y232" s="74"/>
      <c r="Z232" s="75"/>
      <c r="AB232" s="75"/>
      <c r="AC232" s="28"/>
      <c r="AD232" s="76"/>
      <c r="AE232" s="76"/>
      <c r="AF232" s="28"/>
      <c r="AG232" s="77"/>
      <c r="AH232" s="76"/>
      <c r="AI232" s="28"/>
      <c r="AJ232" s="78"/>
      <c r="AK232" s="78"/>
      <c r="AL232" s="2"/>
      <c r="AM232" s="79"/>
      <c r="AN232" s="79"/>
      <c r="AO232" s="79"/>
      <c r="AP232" s="80"/>
      <c r="AR232" s="28"/>
      <c r="AS232" s="29"/>
      <c r="AT232" s="83"/>
      <c r="AU232" s="81"/>
    </row>
    <row r="233" ht="18.5" customHeight="1" spans="1:47">
      <c r="A233" s="58"/>
      <c r="B233" s="59"/>
      <c r="C233" s="60"/>
      <c r="D233" s="61"/>
      <c r="E233" s="60"/>
      <c r="F233" s="62"/>
      <c r="G233" s="61"/>
      <c r="H233" s="63"/>
      <c r="I233" s="63"/>
      <c r="J233" s="64"/>
      <c r="K233" s="65"/>
      <c r="L233" s="64"/>
      <c r="M233" s="66"/>
      <c r="N233" s="65"/>
      <c r="O233" s="65" t="e">
        <f t="shared" si="4"/>
        <v>#DIV/0!</v>
      </c>
      <c r="P233" s="67"/>
      <c r="Q233" s="68"/>
      <c r="R233" s="68"/>
      <c r="S233" s="69"/>
      <c r="T233" s="70"/>
      <c r="U233" s="70"/>
      <c r="V233" s="85"/>
      <c r="W233" s="72"/>
      <c r="X233" s="73"/>
      <c r="Y233" s="74"/>
      <c r="Z233" s="75"/>
      <c r="AB233" s="75"/>
      <c r="AC233" s="28"/>
      <c r="AD233" s="76"/>
      <c r="AE233" s="76"/>
      <c r="AF233" s="28"/>
      <c r="AG233" s="77"/>
      <c r="AH233" s="76"/>
      <c r="AI233" s="28"/>
      <c r="AJ233" s="78"/>
      <c r="AK233" s="78"/>
      <c r="AL233" s="2"/>
      <c r="AM233" s="79"/>
      <c r="AN233" s="79"/>
      <c r="AO233" s="79"/>
      <c r="AP233" s="80"/>
      <c r="AR233" s="28"/>
      <c r="AS233" s="29"/>
      <c r="AT233" s="83"/>
      <c r="AU233" s="81"/>
    </row>
    <row r="234" ht="18.5" customHeight="1" spans="1:47">
      <c r="A234" s="58"/>
      <c r="B234" s="59"/>
      <c r="C234" s="60"/>
      <c r="D234" s="61"/>
      <c r="E234" s="60"/>
      <c r="F234" s="62"/>
      <c r="G234" s="61"/>
      <c r="H234" s="63"/>
      <c r="I234" s="63"/>
      <c r="J234" s="64"/>
      <c r="K234" s="65"/>
      <c r="L234" s="64"/>
      <c r="M234" s="66"/>
      <c r="N234" s="65"/>
      <c r="O234" s="65" t="e">
        <f t="shared" si="4"/>
        <v>#DIV/0!</v>
      </c>
      <c r="P234" s="67"/>
      <c r="Q234" s="68"/>
      <c r="R234" s="68"/>
      <c r="S234" s="69"/>
      <c r="T234" s="70"/>
      <c r="U234" s="70"/>
      <c r="V234" s="85"/>
      <c r="W234" s="72"/>
      <c r="X234" s="73"/>
      <c r="Y234" s="74"/>
      <c r="Z234" s="75"/>
      <c r="AB234" s="75"/>
      <c r="AC234" s="28"/>
      <c r="AD234" s="76"/>
      <c r="AE234" s="76"/>
      <c r="AF234" s="28"/>
      <c r="AG234" s="77"/>
      <c r="AH234" s="76"/>
      <c r="AI234" s="28"/>
      <c r="AJ234" s="78"/>
      <c r="AK234" s="78"/>
      <c r="AL234" s="2"/>
      <c r="AM234" s="79"/>
      <c r="AN234" s="79"/>
      <c r="AO234" s="79"/>
      <c r="AP234" s="80"/>
      <c r="AR234" s="28"/>
      <c r="AS234" s="29"/>
      <c r="AT234" s="83"/>
      <c r="AU234" s="81"/>
    </row>
    <row r="235" ht="18.5" customHeight="1" spans="1:47">
      <c r="A235" s="58"/>
      <c r="B235" s="59"/>
      <c r="C235" s="60"/>
      <c r="D235" s="61"/>
      <c r="E235" s="60"/>
      <c r="F235" s="62"/>
      <c r="G235" s="61"/>
      <c r="H235" s="63"/>
      <c r="I235" s="63"/>
      <c r="J235" s="64"/>
      <c r="K235" s="65"/>
      <c r="L235" s="64"/>
      <c r="M235" s="66"/>
      <c r="N235" s="65"/>
      <c r="O235" s="65" t="e">
        <f t="shared" si="4"/>
        <v>#DIV/0!</v>
      </c>
      <c r="P235" s="67"/>
      <c r="Q235" s="68"/>
      <c r="R235" s="68"/>
      <c r="S235" s="69"/>
      <c r="T235" s="70"/>
      <c r="U235" s="70"/>
      <c r="V235" s="85"/>
      <c r="W235" s="72"/>
      <c r="X235" s="73"/>
      <c r="Y235" s="74"/>
      <c r="Z235" s="75"/>
      <c r="AB235" s="75"/>
      <c r="AC235" s="28"/>
      <c r="AD235" s="76"/>
      <c r="AE235" s="76"/>
      <c r="AF235" s="28"/>
      <c r="AG235" s="77"/>
      <c r="AH235" s="76"/>
      <c r="AI235" s="28"/>
      <c r="AJ235" s="78"/>
      <c r="AK235" s="78"/>
      <c r="AL235" s="2"/>
      <c r="AM235" s="79"/>
      <c r="AN235" s="79"/>
      <c r="AO235" s="79"/>
      <c r="AP235" s="80"/>
      <c r="AR235" s="28"/>
      <c r="AS235" s="29"/>
      <c r="AT235" s="83"/>
      <c r="AU235" s="81"/>
    </row>
    <row r="236" ht="18.5" customHeight="1" spans="1:47">
      <c r="A236" s="58"/>
      <c r="B236" s="59"/>
      <c r="C236" s="60"/>
      <c r="D236" s="61"/>
      <c r="E236" s="60"/>
      <c r="F236" s="62"/>
      <c r="G236" s="61"/>
      <c r="H236" s="63"/>
      <c r="I236" s="63"/>
      <c r="J236" s="64"/>
      <c r="K236" s="65"/>
      <c r="L236" s="64"/>
      <c r="M236" s="66"/>
      <c r="N236" s="65"/>
      <c r="O236" s="65" t="e">
        <f t="shared" si="4"/>
        <v>#DIV/0!</v>
      </c>
      <c r="P236" s="67"/>
      <c r="Q236" s="68"/>
      <c r="R236" s="68"/>
      <c r="S236" s="69"/>
      <c r="T236" s="70"/>
      <c r="U236" s="70"/>
      <c r="V236" s="85"/>
      <c r="W236" s="72"/>
      <c r="X236" s="73"/>
      <c r="Y236" s="74"/>
      <c r="Z236" s="75"/>
      <c r="AB236" s="75"/>
      <c r="AC236" s="28"/>
      <c r="AD236" s="76"/>
      <c r="AE236" s="76"/>
      <c r="AF236" s="28"/>
      <c r="AG236" s="77"/>
      <c r="AH236" s="76"/>
      <c r="AI236" s="28"/>
      <c r="AJ236" s="78"/>
      <c r="AK236" s="78"/>
      <c r="AL236" s="2"/>
      <c r="AM236" s="79"/>
      <c r="AN236" s="79"/>
      <c r="AO236" s="79"/>
      <c r="AP236" s="80"/>
      <c r="AR236" s="28"/>
      <c r="AS236" s="29"/>
      <c r="AT236" s="83"/>
      <c r="AU236" s="81"/>
    </row>
    <row r="237" ht="18.5" customHeight="1" spans="1:47">
      <c r="A237" s="58"/>
      <c r="B237" s="59"/>
      <c r="C237" s="60"/>
      <c r="D237" s="61"/>
      <c r="E237" s="60"/>
      <c r="F237" s="62"/>
      <c r="G237" s="61"/>
      <c r="H237" s="63"/>
      <c r="I237" s="63"/>
      <c r="J237" s="64"/>
      <c r="K237" s="65"/>
      <c r="L237" s="64"/>
      <c r="M237" s="66"/>
      <c r="N237" s="65"/>
      <c r="O237" s="65" t="e">
        <f t="shared" si="4"/>
        <v>#DIV/0!</v>
      </c>
      <c r="P237" s="67"/>
      <c r="Q237" s="68"/>
      <c r="R237" s="68"/>
      <c r="S237" s="69"/>
      <c r="T237" s="70"/>
      <c r="U237" s="70"/>
      <c r="V237" s="85"/>
      <c r="W237" s="72"/>
      <c r="X237" s="73"/>
      <c r="Y237" s="74"/>
      <c r="Z237" s="75"/>
      <c r="AB237" s="75"/>
      <c r="AC237" s="28"/>
      <c r="AD237" s="76"/>
      <c r="AE237" s="76"/>
      <c r="AF237" s="28"/>
      <c r="AG237" s="77"/>
      <c r="AH237" s="76"/>
      <c r="AI237" s="28"/>
      <c r="AJ237" s="78"/>
      <c r="AK237" s="78"/>
      <c r="AL237" s="2"/>
      <c r="AM237" s="79"/>
      <c r="AN237" s="79"/>
      <c r="AO237" s="79"/>
      <c r="AP237" s="80"/>
      <c r="AR237" s="28"/>
      <c r="AS237" s="29"/>
      <c r="AT237" s="83"/>
      <c r="AU237" s="81"/>
    </row>
    <row r="238" ht="18.5" customHeight="1" spans="1:47">
      <c r="A238" s="58"/>
      <c r="B238" s="59"/>
      <c r="C238" s="60"/>
      <c r="D238" s="61"/>
      <c r="E238" s="60"/>
      <c r="F238" s="62"/>
      <c r="G238" s="61"/>
      <c r="H238" s="63"/>
      <c r="I238" s="63"/>
      <c r="J238" s="64"/>
      <c r="K238" s="65"/>
      <c r="L238" s="64"/>
      <c r="M238" s="66"/>
      <c r="N238" s="65"/>
      <c r="O238" s="65" t="e">
        <f t="shared" si="4"/>
        <v>#DIV/0!</v>
      </c>
      <c r="P238" s="67"/>
      <c r="Q238" s="68"/>
      <c r="R238" s="68"/>
      <c r="S238" s="69"/>
      <c r="T238" s="70"/>
      <c r="U238" s="70"/>
      <c r="V238" s="85"/>
      <c r="W238" s="72"/>
      <c r="X238" s="73"/>
      <c r="Y238" s="74"/>
      <c r="Z238" s="75"/>
      <c r="AB238" s="75"/>
      <c r="AC238" s="28"/>
      <c r="AD238" s="76"/>
      <c r="AE238" s="76"/>
      <c r="AF238" s="28"/>
      <c r="AG238" s="77"/>
      <c r="AH238" s="76"/>
      <c r="AI238" s="28"/>
      <c r="AJ238" s="78"/>
      <c r="AK238" s="78"/>
      <c r="AL238" s="2"/>
      <c r="AM238" s="79"/>
      <c r="AN238" s="79"/>
      <c r="AO238" s="79"/>
      <c r="AP238" s="80"/>
      <c r="AR238" s="28"/>
      <c r="AS238" s="29"/>
      <c r="AT238" s="83"/>
      <c r="AU238" s="81"/>
    </row>
    <row r="239" ht="18.5" customHeight="1" spans="1:47">
      <c r="A239" s="58"/>
      <c r="B239" s="59"/>
      <c r="C239" s="60"/>
      <c r="D239" s="61"/>
      <c r="E239" s="60"/>
      <c r="F239" s="62"/>
      <c r="G239" s="61"/>
      <c r="H239" s="63"/>
      <c r="I239" s="63"/>
      <c r="J239" s="64"/>
      <c r="K239" s="65"/>
      <c r="L239" s="64"/>
      <c r="M239" s="66"/>
      <c r="N239" s="65"/>
      <c r="O239" s="65" t="e">
        <f t="shared" si="4"/>
        <v>#DIV/0!</v>
      </c>
      <c r="P239" s="67"/>
      <c r="Q239" s="68"/>
      <c r="R239" s="68"/>
      <c r="S239" s="69"/>
      <c r="T239" s="70"/>
      <c r="U239" s="70"/>
      <c r="V239" s="85"/>
      <c r="W239" s="72"/>
      <c r="X239" s="73"/>
      <c r="Y239" s="74"/>
      <c r="Z239" s="75"/>
      <c r="AB239" s="75"/>
      <c r="AC239" s="28"/>
      <c r="AD239" s="76"/>
      <c r="AE239" s="76"/>
      <c r="AF239" s="28"/>
      <c r="AG239" s="77"/>
      <c r="AH239" s="76"/>
      <c r="AI239" s="28"/>
      <c r="AJ239" s="78"/>
      <c r="AK239" s="78"/>
      <c r="AL239" s="2"/>
      <c r="AM239" s="79"/>
      <c r="AN239" s="79"/>
      <c r="AO239" s="79"/>
      <c r="AP239" s="80"/>
      <c r="AR239" s="28"/>
      <c r="AS239" s="29"/>
      <c r="AT239" s="83"/>
      <c r="AU239" s="81"/>
    </row>
    <row r="240" ht="18.5" customHeight="1" spans="1:47">
      <c r="A240" s="58"/>
      <c r="B240" s="59"/>
      <c r="C240" s="60"/>
      <c r="D240" s="61"/>
      <c r="E240" s="60"/>
      <c r="F240" s="62"/>
      <c r="G240" s="61"/>
      <c r="H240" s="63"/>
      <c r="I240" s="63"/>
      <c r="J240" s="64"/>
      <c r="K240" s="65"/>
      <c r="L240" s="64"/>
      <c r="M240" s="66"/>
      <c r="N240" s="65"/>
      <c r="O240" s="65" t="e">
        <f t="shared" si="4"/>
        <v>#DIV/0!</v>
      </c>
      <c r="P240" s="67"/>
      <c r="Q240" s="68"/>
      <c r="R240" s="68"/>
      <c r="S240" s="69"/>
      <c r="T240" s="70"/>
      <c r="U240" s="70"/>
      <c r="V240" s="85"/>
      <c r="W240" s="72"/>
      <c r="X240" s="73"/>
      <c r="Y240" s="74"/>
      <c r="Z240" s="75"/>
      <c r="AB240" s="75"/>
      <c r="AC240" s="28"/>
      <c r="AD240" s="76"/>
      <c r="AE240" s="76"/>
      <c r="AF240" s="28"/>
      <c r="AG240" s="77"/>
      <c r="AH240" s="76"/>
      <c r="AI240" s="28"/>
      <c r="AJ240" s="78"/>
      <c r="AK240" s="78"/>
      <c r="AL240" s="2"/>
      <c r="AM240" s="79"/>
      <c r="AN240" s="79"/>
      <c r="AO240" s="79"/>
      <c r="AP240" s="80"/>
      <c r="AR240" s="28"/>
      <c r="AS240" s="29"/>
      <c r="AT240" s="83"/>
      <c r="AU240" s="81"/>
    </row>
    <row r="241" ht="18.5" customHeight="1" spans="1:47">
      <c r="A241" s="58"/>
      <c r="B241" s="59"/>
      <c r="C241" s="60"/>
      <c r="D241" s="61"/>
      <c r="E241" s="60"/>
      <c r="F241" s="62"/>
      <c r="G241" s="61"/>
      <c r="H241" s="63"/>
      <c r="I241" s="63"/>
      <c r="J241" s="64"/>
      <c r="K241" s="65"/>
      <c r="L241" s="64"/>
      <c r="M241" s="66"/>
      <c r="N241" s="65"/>
      <c r="O241" s="65" t="e">
        <f t="shared" si="4"/>
        <v>#DIV/0!</v>
      </c>
      <c r="P241" s="67"/>
      <c r="Q241" s="68"/>
      <c r="R241" s="68"/>
      <c r="S241" s="69"/>
      <c r="T241" s="70"/>
      <c r="U241" s="70"/>
      <c r="V241" s="85"/>
      <c r="W241" s="72"/>
      <c r="X241" s="73"/>
      <c r="Y241" s="74"/>
      <c r="Z241" s="75"/>
      <c r="AB241" s="75"/>
      <c r="AC241" s="28"/>
      <c r="AD241" s="76"/>
      <c r="AE241" s="76"/>
      <c r="AF241" s="28"/>
      <c r="AG241" s="77"/>
      <c r="AH241" s="76"/>
      <c r="AI241" s="28"/>
      <c r="AJ241" s="78"/>
      <c r="AK241" s="78"/>
      <c r="AL241" s="2"/>
      <c r="AM241" s="79"/>
      <c r="AN241" s="79"/>
      <c r="AO241" s="79"/>
      <c r="AP241" s="80"/>
      <c r="AR241" s="28"/>
      <c r="AS241" s="29"/>
      <c r="AT241" s="83"/>
      <c r="AU241" s="81"/>
    </row>
    <row r="242" ht="18.5" customHeight="1" spans="1:47">
      <c r="A242" s="58"/>
      <c r="B242" s="59"/>
      <c r="C242" s="60"/>
      <c r="D242" s="61"/>
      <c r="E242" s="60"/>
      <c r="F242" s="62"/>
      <c r="G242" s="61"/>
      <c r="H242" s="63"/>
      <c r="I242" s="63"/>
      <c r="J242" s="64"/>
      <c r="K242" s="65"/>
      <c r="L242" s="64"/>
      <c r="M242" s="66"/>
      <c r="N242" s="65"/>
      <c r="O242" s="65" t="e">
        <f t="shared" si="4"/>
        <v>#DIV/0!</v>
      </c>
      <c r="P242" s="67"/>
      <c r="Q242" s="68"/>
      <c r="R242" s="68"/>
      <c r="S242" s="69"/>
      <c r="T242" s="70"/>
      <c r="U242" s="70"/>
      <c r="V242" s="85"/>
      <c r="W242" s="72"/>
      <c r="X242" s="73"/>
      <c r="Y242" s="74"/>
      <c r="Z242" s="75"/>
      <c r="AB242" s="75"/>
      <c r="AC242" s="28"/>
      <c r="AD242" s="76"/>
      <c r="AE242" s="76"/>
      <c r="AF242" s="28"/>
      <c r="AG242" s="77"/>
      <c r="AH242" s="76"/>
      <c r="AI242" s="28"/>
      <c r="AJ242" s="78"/>
      <c r="AK242" s="78"/>
      <c r="AL242" s="2"/>
      <c r="AM242" s="79"/>
      <c r="AN242" s="79"/>
      <c r="AO242" s="79"/>
      <c r="AP242" s="80"/>
      <c r="AR242" s="28"/>
      <c r="AS242" s="29"/>
      <c r="AT242" s="83"/>
      <c r="AU242" s="81"/>
    </row>
    <row r="243" ht="18.5" customHeight="1" spans="1:47">
      <c r="A243" s="58"/>
      <c r="B243" s="59"/>
      <c r="C243" s="60"/>
      <c r="D243" s="61"/>
      <c r="E243" s="60"/>
      <c r="F243" s="62"/>
      <c r="G243" s="61"/>
      <c r="H243" s="63"/>
      <c r="I243" s="63"/>
      <c r="J243" s="64"/>
      <c r="K243" s="65"/>
      <c r="L243" s="64"/>
      <c r="M243" s="66"/>
      <c r="N243" s="65"/>
      <c r="O243" s="65" t="e">
        <f t="shared" si="4"/>
        <v>#DIV/0!</v>
      </c>
      <c r="P243" s="67"/>
      <c r="Q243" s="68"/>
      <c r="R243" s="68"/>
      <c r="S243" s="69"/>
      <c r="T243" s="70"/>
      <c r="U243" s="70"/>
      <c r="V243" s="85"/>
      <c r="W243" s="72"/>
      <c r="X243" s="73"/>
      <c r="Y243" s="74"/>
      <c r="Z243" s="75"/>
      <c r="AB243" s="75"/>
      <c r="AC243" s="28"/>
      <c r="AD243" s="76"/>
      <c r="AE243" s="76"/>
      <c r="AF243" s="28"/>
      <c r="AG243" s="77"/>
      <c r="AH243" s="76"/>
      <c r="AI243" s="28"/>
      <c r="AJ243" s="78"/>
      <c r="AK243" s="78"/>
      <c r="AL243" s="2"/>
      <c r="AM243" s="79"/>
      <c r="AN243" s="79"/>
      <c r="AO243" s="79"/>
      <c r="AP243" s="80"/>
      <c r="AR243" s="28"/>
      <c r="AS243" s="29"/>
      <c r="AT243" s="83"/>
      <c r="AU243" s="81"/>
    </row>
    <row r="244" ht="18.5" customHeight="1" spans="1:47">
      <c r="A244" s="58"/>
      <c r="B244" s="59"/>
      <c r="C244" s="60"/>
      <c r="D244" s="61"/>
      <c r="E244" s="60"/>
      <c r="F244" s="62"/>
      <c r="G244" s="61"/>
      <c r="H244" s="63"/>
      <c r="I244" s="63"/>
      <c r="J244" s="64"/>
      <c r="K244" s="65"/>
      <c r="L244" s="64"/>
      <c r="M244" s="66"/>
      <c r="N244" s="65"/>
      <c r="O244" s="65" t="e">
        <f t="shared" si="4"/>
        <v>#DIV/0!</v>
      </c>
      <c r="P244" s="67"/>
      <c r="Q244" s="68"/>
      <c r="R244" s="68"/>
      <c r="S244" s="69"/>
      <c r="T244" s="70"/>
      <c r="U244" s="70"/>
      <c r="V244" s="85"/>
      <c r="W244" s="72"/>
      <c r="X244" s="73"/>
      <c r="Y244" s="74"/>
      <c r="Z244" s="75"/>
      <c r="AB244" s="75"/>
      <c r="AC244" s="28"/>
      <c r="AD244" s="76"/>
      <c r="AE244" s="76"/>
      <c r="AF244" s="28"/>
      <c r="AG244" s="77"/>
      <c r="AH244" s="76"/>
      <c r="AI244" s="28"/>
      <c r="AJ244" s="78"/>
      <c r="AK244" s="78"/>
      <c r="AL244" s="2"/>
      <c r="AM244" s="79"/>
      <c r="AN244" s="79"/>
      <c r="AO244" s="79"/>
      <c r="AP244" s="80"/>
      <c r="AR244" s="28"/>
      <c r="AS244" s="29"/>
      <c r="AT244" s="83"/>
      <c r="AU244" s="81"/>
    </row>
    <row r="245" ht="18.5" customHeight="1" spans="1:47">
      <c r="A245" s="58"/>
      <c r="B245" s="59"/>
      <c r="C245" s="60"/>
      <c r="D245" s="61"/>
      <c r="E245" s="60"/>
      <c r="F245" s="62"/>
      <c r="G245" s="61"/>
      <c r="H245" s="63"/>
      <c r="I245" s="63"/>
      <c r="J245" s="64"/>
      <c r="K245" s="65"/>
      <c r="L245" s="64"/>
      <c r="M245" s="66"/>
      <c r="N245" s="65"/>
      <c r="O245" s="65" t="e">
        <f t="shared" si="4"/>
        <v>#DIV/0!</v>
      </c>
      <c r="P245" s="67"/>
      <c r="Q245" s="68"/>
      <c r="R245" s="68"/>
      <c r="S245" s="69"/>
      <c r="T245" s="70"/>
      <c r="U245" s="70"/>
      <c r="V245" s="85"/>
      <c r="W245" s="72"/>
      <c r="X245" s="73"/>
      <c r="Y245" s="74"/>
      <c r="Z245" s="75"/>
      <c r="AB245" s="75"/>
      <c r="AC245" s="28"/>
      <c r="AD245" s="76"/>
      <c r="AE245" s="76"/>
      <c r="AF245" s="28"/>
      <c r="AG245" s="77"/>
      <c r="AH245" s="76"/>
      <c r="AI245" s="28"/>
      <c r="AJ245" s="78"/>
      <c r="AK245" s="78"/>
      <c r="AL245" s="2"/>
      <c r="AM245" s="79"/>
      <c r="AN245" s="79"/>
      <c r="AO245" s="79"/>
      <c r="AP245" s="80"/>
      <c r="AR245" s="28"/>
      <c r="AS245" s="29"/>
      <c r="AT245" s="83"/>
      <c r="AU245" s="81"/>
    </row>
    <row r="246" ht="18.5" customHeight="1" spans="1:47">
      <c r="A246" s="58"/>
      <c r="B246" s="59"/>
      <c r="C246" s="60"/>
      <c r="D246" s="61"/>
      <c r="E246" s="60"/>
      <c r="F246" s="62"/>
      <c r="G246" s="61"/>
      <c r="H246" s="63"/>
      <c r="I246" s="63"/>
      <c r="J246" s="64"/>
      <c r="K246" s="65"/>
      <c r="L246" s="64"/>
      <c r="M246" s="66"/>
      <c r="N246" s="65"/>
      <c r="O246" s="65" t="e">
        <f t="shared" si="4"/>
        <v>#DIV/0!</v>
      </c>
      <c r="P246" s="67"/>
      <c r="Q246" s="68"/>
      <c r="R246" s="68"/>
      <c r="S246" s="69"/>
      <c r="T246" s="70"/>
      <c r="U246" s="70"/>
      <c r="V246" s="85"/>
      <c r="W246" s="72"/>
      <c r="X246" s="73"/>
      <c r="Y246" s="74"/>
      <c r="Z246" s="75"/>
      <c r="AB246" s="75"/>
      <c r="AC246" s="28"/>
      <c r="AD246" s="76"/>
      <c r="AE246" s="76"/>
      <c r="AF246" s="28"/>
      <c r="AG246" s="77"/>
      <c r="AH246" s="76"/>
      <c r="AI246" s="28"/>
      <c r="AJ246" s="78"/>
      <c r="AK246" s="78"/>
      <c r="AL246" s="2"/>
      <c r="AM246" s="79"/>
      <c r="AN246" s="79"/>
      <c r="AO246" s="79"/>
      <c r="AP246" s="80"/>
      <c r="AR246" s="28"/>
      <c r="AS246" s="29"/>
      <c r="AT246" s="83"/>
      <c r="AU246" s="81"/>
    </row>
    <row r="247" ht="18.5" customHeight="1" spans="1:47">
      <c r="A247" s="58"/>
      <c r="B247" s="59"/>
      <c r="C247" s="60"/>
      <c r="D247" s="61"/>
      <c r="E247" s="60"/>
      <c r="F247" s="62"/>
      <c r="G247" s="61"/>
      <c r="H247" s="63"/>
      <c r="I247" s="63"/>
      <c r="J247" s="64"/>
      <c r="K247" s="65"/>
      <c r="L247" s="64"/>
      <c r="M247" s="66"/>
      <c r="N247" s="65"/>
      <c r="O247" s="65" t="e">
        <f t="shared" si="4"/>
        <v>#DIV/0!</v>
      </c>
      <c r="P247" s="67"/>
      <c r="Q247" s="68"/>
      <c r="R247" s="68"/>
      <c r="S247" s="69"/>
      <c r="T247" s="70"/>
      <c r="U247" s="70"/>
      <c r="V247" s="85"/>
      <c r="W247" s="72"/>
      <c r="X247" s="73"/>
      <c r="Y247" s="74"/>
      <c r="Z247" s="75"/>
      <c r="AB247" s="75"/>
      <c r="AC247" s="28"/>
      <c r="AD247" s="76"/>
      <c r="AE247" s="76"/>
      <c r="AF247" s="28"/>
      <c r="AG247" s="77"/>
      <c r="AH247" s="76"/>
      <c r="AI247" s="28"/>
      <c r="AJ247" s="78"/>
      <c r="AK247" s="78"/>
      <c r="AL247" s="2"/>
      <c r="AM247" s="79"/>
      <c r="AN247" s="79"/>
      <c r="AO247" s="79"/>
      <c r="AP247" s="80"/>
      <c r="AR247" s="28"/>
      <c r="AS247" s="29"/>
      <c r="AT247" s="83"/>
      <c r="AU247" s="81"/>
    </row>
    <row r="248" ht="18.5" customHeight="1" spans="1:47">
      <c r="A248" s="58"/>
      <c r="B248" s="59"/>
      <c r="C248" s="60"/>
      <c r="D248" s="61"/>
      <c r="E248" s="60"/>
      <c r="F248" s="62"/>
      <c r="G248" s="61"/>
      <c r="H248" s="63"/>
      <c r="I248" s="63"/>
      <c r="J248" s="64"/>
      <c r="K248" s="65"/>
      <c r="L248" s="64"/>
      <c r="M248" s="66"/>
      <c r="N248" s="65"/>
      <c r="O248" s="65" t="e">
        <f t="shared" si="4"/>
        <v>#DIV/0!</v>
      </c>
      <c r="P248" s="67"/>
      <c r="Q248" s="68"/>
      <c r="R248" s="68"/>
      <c r="S248" s="69"/>
      <c r="T248" s="70"/>
      <c r="U248" s="70"/>
      <c r="V248" s="85"/>
      <c r="W248" s="72"/>
      <c r="X248" s="73"/>
      <c r="Y248" s="74"/>
      <c r="Z248" s="75"/>
      <c r="AB248" s="75"/>
      <c r="AC248" s="28"/>
      <c r="AD248" s="76"/>
      <c r="AE248" s="76"/>
      <c r="AF248" s="28"/>
      <c r="AG248" s="77"/>
      <c r="AH248" s="76"/>
      <c r="AI248" s="28"/>
      <c r="AJ248" s="78"/>
      <c r="AK248" s="78"/>
      <c r="AL248" s="2"/>
      <c r="AM248" s="79"/>
      <c r="AN248" s="79"/>
      <c r="AO248" s="79"/>
      <c r="AP248" s="80"/>
      <c r="AR248" s="28"/>
      <c r="AS248" s="29"/>
      <c r="AT248" s="83"/>
      <c r="AU248" s="81"/>
    </row>
    <row r="249" ht="18.5" customHeight="1" spans="1:47">
      <c r="A249" s="58"/>
      <c r="B249" s="59"/>
      <c r="C249" s="60"/>
      <c r="D249" s="61"/>
      <c r="E249" s="60"/>
      <c r="F249" s="62"/>
      <c r="G249" s="61"/>
      <c r="H249" s="63"/>
      <c r="I249" s="63"/>
      <c r="J249" s="64"/>
      <c r="K249" s="65"/>
      <c r="L249" s="64"/>
      <c r="M249" s="66"/>
      <c r="N249" s="65"/>
      <c r="O249" s="65" t="e">
        <f t="shared" si="4"/>
        <v>#DIV/0!</v>
      </c>
      <c r="P249" s="67"/>
      <c r="Q249" s="68"/>
      <c r="R249" s="68"/>
      <c r="S249" s="69"/>
      <c r="T249" s="70"/>
      <c r="U249" s="70"/>
      <c r="V249" s="85"/>
      <c r="W249" s="72"/>
      <c r="X249" s="73"/>
      <c r="Y249" s="74"/>
      <c r="Z249" s="75"/>
      <c r="AB249" s="75"/>
      <c r="AC249" s="28"/>
      <c r="AD249" s="76"/>
      <c r="AE249" s="76"/>
      <c r="AF249" s="28"/>
      <c r="AG249" s="77"/>
      <c r="AH249" s="76"/>
      <c r="AI249" s="28"/>
      <c r="AJ249" s="78"/>
      <c r="AK249" s="78"/>
      <c r="AL249" s="2"/>
      <c r="AM249" s="79"/>
      <c r="AN249" s="79"/>
      <c r="AO249" s="79"/>
      <c r="AP249" s="80"/>
      <c r="AR249" s="28"/>
      <c r="AS249" s="29"/>
      <c r="AT249" s="83"/>
      <c r="AU249" s="81"/>
    </row>
    <row r="250" ht="18.5" customHeight="1" spans="1:47">
      <c r="A250" s="58"/>
      <c r="B250" s="59"/>
      <c r="C250" s="60"/>
      <c r="D250" s="61"/>
      <c r="E250" s="60"/>
      <c r="F250" s="62"/>
      <c r="G250" s="61"/>
      <c r="H250" s="63"/>
      <c r="I250" s="63"/>
      <c r="J250" s="64"/>
      <c r="K250" s="65"/>
      <c r="L250" s="64"/>
      <c r="M250" s="66"/>
      <c r="N250" s="65"/>
      <c r="O250" s="65" t="e">
        <f t="shared" si="4"/>
        <v>#DIV/0!</v>
      </c>
      <c r="P250" s="67"/>
      <c r="Q250" s="68"/>
      <c r="R250" s="68"/>
      <c r="S250" s="69"/>
      <c r="T250" s="70"/>
      <c r="U250" s="70"/>
      <c r="V250" s="85"/>
      <c r="W250" s="72"/>
      <c r="X250" s="73"/>
      <c r="Y250" s="74"/>
      <c r="Z250" s="75"/>
      <c r="AB250" s="75"/>
      <c r="AC250" s="28"/>
      <c r="AD250" s="76"/>
      <c r="AE250" s="76"/>
      <c r="AF250" s="28"/>
      <c r="AG250" s="77"/>
      <c r="AH250" s="76"/>
      <c r="AI250" s="28"/>
      <c r="AJ250" s="78"/>
      <c r="AK250" s="78"/>
      <c r="AL250" s="2"/>
      <c r="AM250" s="79"/>
      <c r="AN250" s="79"/>
      <c r="AO250" s="79"/>
      <c r="AP250" s="80"/>
      <c r="AR250" s="28"/>
      <c r="AS250" s="29"/>
      <c r="AT250" s="83"/>
      <c r="AU250" s="81"/>
    </row>
    <row r="251" ht="18.5" customHeight="1" spans="1:47">
      <c r="A251" s="58"/>
      <c r="B251" s="59"/>
      <c r="C251" s="60"/>
      <c r="D251" s="61"/>
      <c r="E251" s="60"/>
      <c r="F251" s="62"/>
      <c r="G251" s="61"/>
      <c r="H251" s="63"/>
      <c r="I251" s="63"/>
      <c r="J251" s="64"/>
      <c r="K251" s="65"/>
      <c r="L251" s="64"/>
      <c r="M251" s="66"/>
      <c r="N251" s="65"/>
      <c r="O251" s="65" t="e">
        <f t="shared" si="4"/>
        <v>#DIV/0!</v>
      </c>
      <c r="P251" s="67"/>
      <c r="Q251" s="68"/>
      <c r="R251" s="68"/>
      <c r="S251" s="69"/>
      <c r="T251" s="70"/>
      <c r="U251" s="70"/>
      <c r="V251" s="85"/>
      <c r="W251" s="72"/>
      <c r="X251" s="73"/>
      <c r="Y251" s="74"/>
      <c r="Z251" s="75"/>
      <c r="AB251" s="75"/>
      <c r="AC251" s="28"/>
      <c r="AD251" s="76"/>
      <c r="AE251" s="76"/>
      <c r="AF251" s="28"/>
      <c r="AG251" s="77"/>
      <c r="AH251" s="76"/>
      <c r="AI251" s="28"/>
      <c r="AJ251" s="78"/>
      <c r="AK251" s="78"/>
      <c r="AL251" s="2"/>
      <c r="AM251" s="79"/>
      <c r="AN251" s="79"/>
      <c r="AO251" s="79"/>
      <c r="AP251" s="80"/>
      <c r="AR251" s="28"/>
      <c r="AS251" s="29"/>
      <c r="AT251" s="83"/>
      <c r="AU251" s="81"/>
    </row>
    <row r="252" ht="18.5" customHeight="1" spans="1:47">
      <c r="A252" s="58"/>
      <c r="B252" s="59"/>
      <c r="C252" s="60"/>
      <c r="D252" s="61"/>
      <c r="E252" s="60"/>
      <c r="F252" s="62"/>
      <c r="G252" s="61"/>
      <c r="H252" s="63"/>
      <c r="I252" s="63"/>
      <c r="J252" s="64"/>
      <c r="K252" s="65"/>
      <c r="L252" s="64"/>
      <c r="M252" s="66"/>
      <c r="N252" s="65"/>
      <c r="O252" s="65" t="e">
        <f t="shared" si="4"/>
        <v>#DIV/0!</v>
      </c>
      <c r="P252" s="67"/>
      <c r="Q252" s="68"/>
      <c r="R252" s="68"/>
      <c r="S252" s="69"/>
      <c r="T252" s="70"/>
      <c r="U252" s="70"/>
      <c r="V252" s="85"/>
      <c r="W252" s="72"/>
      <c r="X252" s="73"/>
      <c r="Y252" s="74"/>
      <c r="Z252" s="75"/>
      <c r="AB252" s="75"/>
      <c r="AC252" s="28"/>
      <c r="AD252" s="76"/>
      <c r="AE252" s="76"/>
      <c r="AF252" s="28"/>
      <c r="AG252" s="77"/>
      <c r="AH252" s="76"/>
      <c r="AI252" s="28"/>
      <c r="AJ252" s="78"/>
      <c r="AK252" s="78"/>
      <c r="AL252" s="2"/>
      <c r="AM252" s="79"/>
      <c r="AN252" s="79"/>
      <c r="AO252" s="79"/>
      <c r="AP252" s="80"/>
      <c r="AR252" s="28"/>
      <c r="AS252" s="29"/>
      <c r="AT252" s="83"/>
      <c r="AU252" s="81"/>
    </row>
    <row r="253" ht="18.5" customHeight="1" spans="1:47">
      <c r="A253" s="58"/>
      <c r="B253" s="59"/>
      <c r="C253" s="60"/>
      <c r="D253" s="61"/>
      <c r="E253" s="60"/>
      <c r="F253" s="62"/>
      <c r="G253" s="61"/>
      <c r="H253" s="63"/>
      <c r="I253" s="63"/>
      <c r="J253" s="64"/>
      <c r="K253" s="65"/>
      <c r="L253" s="64"/>
      <c r="M253" s="66"/>
      <c r="N253" s="65"/>
      <c r="O253" s="65" t="e">
        <f t="shared" si="4"/>
        <v>#DIV/0!</v>
      </c>
      <c r="P253" s="67"/>
      <c r="Q253" s="68"/>
      <c r="R253" s="68"/>
      <c r="S253" s="69"/>
      <c r="T253" s="70"/>
      <c r="U253" s="70"/>
      <c r="V253" s="85"/>
      <c r="W253" s="72"/>
      <c r="X253" s="73"/>
      <c r="Y253" s="74"/>
      <c r="Z253" s="75"/>
      <c r="AB253" s="75"/>
      <c r="AC253" s="28"/>
      <c r="AD253" s="76"/>
      <c r="AE253" s="76"/>
      <c r="AF253" s="28"/>
      <c r="AG253" s="77"/>
      <c r="AH253" s="76"/>
      <c r="AI253" s="28"/>
      <c r="AJ253" s="78"/>
      <c r="AK253" s="78"/>
      <c r="AL253" s="2"/>
      <c r="AM253" s="79"/>
      <c r="AN253" s="79"/>
      <c r="AO253" s="79"/>
      <c r="AP253" s="80"/>
      <c r="AR253" s="28"/>
      <c r="AS253" s="29"/>
      <c r="AT253" s="83"/>
      <c r="AU253" s="81"/>
    </row>
    <row r="254" ht="18.5" customHeight="1" spans="1:47">
      <c r="A254" s="58"/>
      <c r="B254" s="59"/>
      <c r="C254" s="60"/>
      <c r="D254" s="61"/>
      <c r="E254" s="60"/>
      <c r="F254" s="62"/>
      <c r="G254" s="61"/>
      <c r="H254" s="63"/>
      <c r="I254" s="63"/>
      <c r="J254" s="64"/>
      <c r="K254" s="65"/>
      <c r="L254" s="64"/>
      <c r="M254" s="66"/>
      <c r="N254" s="65"/>
      <c r="O254" s="65" t="e">
        <f t="shared" si="4"/>
        <v>#DIV/0!</v>
      </c>
      <c r="P254" s="67"/>
      <c r="Q254" s="68"/>
      <c r="R254" s="68"/>
      <c r="S254" s="69"/>
      <c r="T254" s="70"/>
      <c r="U254" s="70"/>
      <c r="V254" s="85"/>
      <c r="W254" s="72"/>
      <c r="X254" s="73"/>
      <c r="Y254" s="74"/>
      <c r="Z254" s="75"/>
      <c r="AB254" s="75"/>
      <c r="AC254" s="28"/>
      <c r="AD254" s="76"/>
      <c r="AE254" s="76"/>
      <c r="AF254" s="28"/>
      <c r="AG254" s="77"/>
      <c r="AH254" s="76"/>
      <c r="AI254" s="28"/>
      <c r="AJ254" s="78"/>
      <c r="AK254" s="78"/>
      <c r="AL254" s="2"/>
      <c r="AM254" s="79"/>
      <c r="AN254" s="79"/>
      <c r="AO254" s="79"/>
      <c r="AP254" s="80"/>
      <c r="AR254" s="28"/>
      <c r="AS254" s="29"/>
      <c r="AT254" s="83"/>
      <c r="AU254" s="81"/>
    </row>
    <row r="255" ht="18.5" customHeight="1" spans="1:47">
      <c r="A255" s="58"/>
      <c r="B255" s="59"/>
      <c r="C255" s="60"/>
      <c r="D255" s="61"/>
      <c r="E255" s="60"/>
      <c r="F255" s="62"/>
      <c r="G255" s="61"/>
      <c r="H255" s="63"/>
      <c r="I255" s="63"/>
      <c r="J255" s="64"/>
      <c r="K255" s="65"/>
      <c r="L255" s="64"/>
      <c r="M255" s="66"/>
      <c r="N255" s="65"/>
      <c r="O255" s="65" t="e">
        <f t="shared" si="4"/>
        <v>#DIV/0!</v>
      </c>
      <c r="P255" s="67"/>
      <c r="Q255" s="68"/>
      <c r="R255" s="68"/>
      <c r="S255" s="69"/>
      <c r="T255" s="70"/>
      <c r="U255" s="70"/>
      <c r="V255" s="85"/>
      <c r="W255" s="72"/>
      <c r="X255" s="73"/>
      <c r="Y255" s="74"/>
      <c r="Z255" s="75"/>
      <c r="AB255" s="75"/>
      <c r="AC255" s="28"/>
      <c r="AD255" s="76"/>
      <c r="AE255" s="76"/>
      <c r="AF255" s="28"/>
      <c r="AG255" s="77"/>
      <c r="AH255" s="76"/>
      <c r="AI255" s="28"/>
      <c r="AJ255" s="78"/>
      <c r="AK255" s="78"/>
      <c r="AL255" s="2"/>
      <c r="AM255" s="79"/>
      <c r="AN255" s="79"/>
      <c r="AO255" s="79"/>
      <c r="AP255" s="80"/>
      <c r="AR255" s="28"/>
      <c r="AS255" s="29"/>
      <c r="AT255" s="83"/>
      <c r="AU255" s="81"/>
    </row>
    <row r="256" ht="18.5" customHeight="1" spans="1:47">
      <c r="A256" s="58"/>
      <c r="B256" s="59"/>
      <c r="C256" s="60"/>
      <c r="D256" s="61"/>
      <c r="E256" s="60"/>
      <c r="F256" s="62"/>
      <c r="G256" s="61"/>
      <c r="H256" s="63"/>
      <c r="I256" s="63"/>
      <c r="J256" s="64"/>
      <c r="K256" s="65"/>
      <c r="L256" s="64"/>
      <c r="M256" s="66"/>
      <c r="N256" s="65"/>
      <c r="O256" s="65" t="e">
        <f t="shared" si="4"/>
        <v>#DIV/0!</v>
      </c>
      <c r="P256" s="67"/>
      <c r="Q256" s="68"/>
      <c r="R256" s="68"/>
      <c r="S256" s="69"/>
      <c r="T256" s="70"/>
      <c r="U256" s="70"/>
      <c r="V256" s="85"/>
      <c r="W256" s="72"/>
      <c r="X256" s="73"/>
      <c r="Y256" s="74"/>
      <c r="Z256" s="75"/>
      <c r="AB256" s="75"/>
      <c r="AC256" s="28"/>
      <c r="AD256" s="76"/>
      <c r="AE256" s="76"/>
      <c r="AF256" s="28"/>
      <c r="AG256" s="77"/>
      <c r="AH256" s="76"/>
      <c r="AI256" s="28"/>
      <c r="AJ256" s="78"/>
      <c r="AK256" s="78"/>
      <c r="AL256" s="2"/>
      <c r="AM256" s="79"/>
      <c r="AN256" s="79"/>
      <c r="AO256" s="79"/>
      <c r="AP256" s="80"/>
      <c r="AR256" s="28"/>
      <c r="AS256" s="29"/>
      <c r="AT256" s="83"/>
      <c r="AU256" s="81"/>
    </row>
    <row r="257" ht="18.5" customHeight="1" spans="1:47">
      <c r="A257" s="58"/>
      <c r="B257" s="59"/>
      <c r="C257" s="60"/>
      <c r="D257" s="61"/>
      <c r="E257" s="60"/>
      <c r="F257" s="62"/>
      <c r="G257" s="61"/>
      <c r="H257" s="63"/>
      <c r="I257" s="63"/>
      <c r="J257" s="64"/>
      <c r="K257" s="65"/>
      <c r="L257" s="64"/>
      <c r="M257" s="66"/>
      <c r="N257" s="65"/>
      <c r="O257" s="65" t="e">
        <f t="shared" si="4"/>
        <v>#DIV/0!</v>
      </c>
      <c r="P257" s="67"/>
      <c r="Q257" s="68"/>
      <c r="R257" s="68"/>
      <c r="S257" s="69"/>
      <c r="T257" s="70"/>
      <c r="U257" s="70"/>
      <c r="V257" s="85"/>
      <c r="W257" s="72"/>
      <c r="X257" s="73"/>
      <c r="Y257" s="74"/>
      <c r="Z257" s="75"/>
      <c r="AB257" s="75"/>
      <c r="AC257" s="28"/>
      <c r="AD257" s="76"/>
      <c r="AE257" s="76"/>
      <c r="AF257" s="28"/>
      <c r="AG257" s="77"/>
      <c r="AH257" s="76"/>
      <c r="AI257" s="28"/>
      <c r="AJ257" s="78"/>
      <c r="AK257" s="78"/>
      <c r="AL257" s="2"/>
      <c r="AM257" s="79"/>
      <c r="AN257" s="79"/>
      <c r="AO257" s="79"/>
      <c r="AP257" s="80"/>
      <c r="AR257" s="28"/>
      <c r="AS257" s="29"/>
      <c r="AT257" s="83"/>
      <c r="AU257" s="81"/>
    </row>
    <row r="258" ht="18.5" customHeight="1" spans="1:47">
      <c r="A258" s="58"/>
      <c r="B258" s="59"/>
      <c r="C258" s="60"/>
      <c r="D258" s="61"/>
      <c r="E258" s="60"/>
      <c r="F258" s="62"/>
      <c r="G258" s="61"/>
      <c r="H258" s="63"/>
      <c r="I258" s="63"/>
      <c r="J258" s="64"/>
      <c r="K258" s="65"/>
      <c r="L258" s="64"/>
      <c r="M258" s="66"/>
      <c r="N258" s="65"/>
      <c r="O258" s="65" t="e">
        <f t="shared" si="4"/>
        <v>#DIV/0!</v>
      </c>
      <c r="P258" s="67"/>
      <c r="Q258" s="68"/>
      <c r="R258" s="68"/>
      <c r="S258" s="69"/>
      <c r="T258" s="70"/>
      <c r="U258" s="70"/>
      <c r="V258" s="85"/>
      <c r="W258" s="72"/>
      <c r="X258" s="73"/>
      <c r="Y258" s="74"/>
      <c r="Z258" s="75"/>
      <c r="AB258" s="75"/>
      <c r="AC258" s="28"/>
      <c r="AD258" s="76"/>
      <c r="AE258" s="76"/>
      <c r="AF258" s="28"/>
      <c r="AG258" s="77"/>
      <c r="AH258" s="76"/>
      <c r="AI258" s="28"/>
      <c r="AJ258" s="78"/>
      <c r="AK258" s="78"/>
      <c r="AL258" s="2"/>
      <c r="AM258" s="79"/>
      <c r="AN258" s="79"/>
      <c r="AO258" s="79"/>
      <c r="AP258" s="80"/>
      <c r="AR258" s="28"/>
      <c r="AS258" s="29"/>
      <c r="AT258" s="83"/>
      <c r="AU258" s="81"/>
    </row>
    <row r="259" ht="18.5" customHeight="1" spans="1:47">
      <c r="A259" s="58"/>
      <c r="B259" s="59"/>
      <c r="C259" s="60"/>
      <c r="D259" s="61"/>
      <c r="E259" s="60"/>
      <c r="F259" s="62"/>
      <c r="G259" s="61"/>
      <c r="H259" s="63"/>
      <c r="I259" s="63"/>
      <c r="J259" s="64"/>
      <c r="K259" s="65"/>
      <c r="L259" s="64"/>
      <c r="M259" s="66"/>
      <c r="N259" s="65"/>
      <c r="O259" s="65" t="e">
        <f t="shared" si="4"/>
        <v>#DIV/0!</v>
      </c>
      <c r="P259" s="67"/>
      <c r="Q259" s="68"/>
      <c r="R259" s="68"/>
      <c r="S259" s="69"/>
      <c r="T259" s="70"/>
      <c r="U259" s="70"/>
      <c r="V259" s="85"/>
      <c r="W259" s="72"/>
      <c r="X259" s="73"/>
      <c r="Y259" s="74"/>
      <c r="Z259" s="75"/>
      <c r="AB259" s="75"/>
      <c r="AC259" s="28"/>
      <c r="AD259" s="76"/>
      <c r="AE259" s="76"/>
      <c r="AF259" s="28"/>
      <c r="AG259" s="77"/>
      <c r="AH259" s="76"/>
      <c r="AI259" s="28"/>
      <c r="AJ259" s="78"/>
      <c r="AK259" s="78"/>
      <c r="AL259" s="2"/>
      <c r="AM259" s="79"/>
      <c r="AN259" s="79"/>
      <c r="AO259" s="79"/>
      <c r="AP259" s="80"/>
      <c r="AR259" s="28"/>
      <c r="AS259" s="29"/>
      <c r="AT259" s="83"/>
      <c r="AU259" s="81"/>
    </row>
    <row r="260" ht="18.5" customHeight="1" spans="1:47">
      <c r="A260" s="58"/>
      <c r="B260" s="59"/>
      <c r="C260" s="60"/>
      <c r="D260" s="61"/>
      <c r="E260" s="60"/>
      <c r="F260" s="62"/>
      <c r="G260" s="61"/>
      <c r="H260" s="63"/>
      <c r="I260" s="63"/>
      <c r="J260" s="64"/>
      <c r="K260" s="65"/>
      <c r="L260" s="64"/>
      <c r="M260" s="66"/>
      <c r="N260" s="65"/>
      <c r="O260" s="65" t="e">
        <f t="shared" si="4"/>
        <v>#DIV/0!</v>
      </c>
      <c r="P260" s="67"/>
      <c r="Q260" s="68"/>
      <c r="R260" s="68"/>
      <c r="S260" s="69"/>
      <c r="T260" s="70"/>
      <c r="U260" s="70"/>
      <c r="V260" s="85"/>
      <c r="W260" s="72"/>
      <c r="X260" s="73"/>
      <c r="Y260" s="74"/>
      <c r="Z260" s="75"/>
      <c r="AB260" s="75"/>
      <c r="AC260" s="28"/>
      <c r="AD260" s="76"/>
      <c r="AE260" s="76"/>
      <c r="AF260" s="28"/>
      <c r="AG260" s="77"/>
      <c r="AH260" s="76"/>
      <c r="AI260" s="28"/>
      <c r="AJ260" s="78"/>
      <c r="AK260" s="78"/>
      <c r="AL260" s="2"/>
      <c r="AM260" s="79"/>
      <c r="AN260" s="79"/>
      <c r="AO260" s="79"/>
      <c r="AP260" s="80"/>
      <c r="AR260" s="28"/>
      <c r="AS260" s="29"/>
      <c r="AT260" s="83"/>
      <c r="AU260" s="81"/>
    </row>
    <row r="261" ht="18.5" customHeight="1" spans="1:47">
      <c r="A261" s="58"/>
      <c r="B261" s="59"/>
      <c r="C261" s="60"/>
      <c r="D261" s="61"/>
      <c r="E261" s="60"/>
      <c r="F261" s="62"/>
      <c r="G261" s="61"/>
      <c r="H261" s="63"/>
      <c r="I261" s="63"/>
      <c r="J261" s="64"/>
      <c r="K261" s="65"/>
      <c r="L261" s="64"/>
      <c r="M261" s="66"/>
      <c r="N261" s="65"/>
      <c r="O261" s="65" t="e">
        <f t="shared" si="4"/>
        <v>#DIV/0!</v>
      </c>
      <c r="P261" s="67"/>
      <c r="Q261" s="68"/>
      <c r="R261" s="68"/>
      <c r="S261" s="69"/>
      <c r="T261" s="70"/>
      <c r="U261" s="70"/>
      <c r="V261" s="85"/>
      <c r="W261" s="72"/>
      <c r="X261" s="73"/>
      <c r="Y261" s="74"/>
      <c r="Z261" s="75"/>
      <c r="AB261" s="75"/>
      <c r="AC261" s="28"/>
      <c r="AD261" s="76"/>
      <c r="AE261" s="76"/>
      <c r="AF261" s="28"/>
      <c r="AG261" s="77"/>
      <c r="AH261" s="76"/>
      <c r="AI261" s="28"/>
      <c r="AJ261" s="78"/>
      <c r="AK261" s="78"/>
      <c r="AL261" s="2"/>
      <c r="AM261" s="79"/>
      <c r="AN261" s="79"/>
      <c r="AO261" s="79"/>
      <c r="AP261" s="80"/>
      <c r="AR261" s="28"/>
      <c r="AS261" s="29"/>
      <c r="AT261" s="83"/>
      <c r="AU261" s="81"/>
    </row>
    <row r="262" ht="18.5" customHeight="1" spans="1:47">
      <c r="A262" s="58"/>
      <c r="B262" s="59"/>
      <c r="C262" s="60"/>
      <c r="D262" s="61"/>
      <c r="E262" s="60"/>
      <c r="F262" s="62"/>
      <c r="G262" s="61"/>
      <c r="H262" s="63"/>
      <c r="I262" s="63"/>
      <c r="J262" s="64"/>
      <c r="K262" s="65"/>
      <c r="L262" s="64"/>
      <c r="M262" s="66"/>
      <c r="N262" s="65"/>
      <c r="O262" s="65" t="e">
        <f t="shared" si="4"/>
        <v>#DIV/0!</v>
      </c>
      <c r="P262" s="67"/>
      <c r="Q262" s="68"/>
      <c r="R262" s="68"/>
      <c r="S262" s="69"/>
      <c r="T262" s="70"/>
      <c r="U262" s="70"/>
      <c r="V262" s="85"/>
      <c r="W262" s="72"/>
      <c r="X262" s="73"/>
      <c r="Y262" s="74"/>
      <c r="Z262" s="75"/>
      <c r="AB262" s="75"/>
      <c r="AC262" s="28"/>
      <c r="AD262" s="76"/>
      <c r="AE262" s="76"/>
      <c r="AF262" s="28"/>
      <c r="AG262" s="77"/>
      <c r="AH262" s="76"/>
      <c r="AI262" s="28"/>
      <c r="AJ262" s="78"/>
      <c r="AK262" s="78"/>
      <c r="AL262" s="2"/>
      <c r="AM262" s="79"/>
      <c r="AN262" s="79"/>
      <c r="AO262" s="79"/>
      <c r="AP262" s="80"/>
      <c r="AR262" s="28"/>
      <c r="AS262" s="29"/>
      <c r="AT262" s="83"/>
      <c r="AU262" s="81"/>
    </row>
    <row r="263" ht="18.5" customHeight="1" spans="1:47">
      <c r="A263" s="58"/>
      <c r="B263" s="59"/>
      <c r="C263" s="60"/>
      <c r="D263" s="61"/>
      <c r="E263" s="60"/>
      <c r="F263" s="62"/>
      <c r="G263" s="61"/>
      <c r="H263" s="63"/>
      <c r="I263" s="63"/>
      <c r="J263" s="64"/>
      <c r="K263" s="65"/>
      <c r="L263" s="64"/>
      <c r="M263" s="66"/>
      <c r="N263" s="65"/>
      <c r="O263" s="65" t="e">
        <f t="shared" ref="O263:O308" si="5">(N263-K263)/K263*100</f>
        <v>#DIV/0!</v>
      </c>
      <c r="P263" s="67"/>
      <c r="Q263" s="68"/>
      <c r="R263" s="68"/>
      <c r="S263" s="69"/>
      <c r="T263" s="70"/>
      <c r="U263" s="70"/>
      <c r="V263" s="85"/>
      <c r="W263" s="72"/>
      <c r="X263" s="73"/>
      <c r="Y263" s="74"/>
      <c r="Z263" s="75"/>
      <c r="AB263" s="75"/>
      <c r="AC263" s="28"/>
      <c r="AD263" s="76"/>
      <c r="AE263" s="76"/>
      <c r="AF263" s="28"/>
      <c r="AG263" s="77"/>
      <c r="AH263" s="76"/>
      <c r="AI263" s="28"/>
      <c r="AJ263" s="78"/>
      <c r="AK263" s="78"/>
      <c r="AL263" s="2"/>
      <c r="AM263" s="79"/>
      <c r="AN263" s="79"/>
      <c r="AO263" s="79"/>
      <c r="AP263" s="80"/>
      <c r="AR263" s="28"/>
      <c r="AS263" s="29"/>
      <c r="AT263" s="83"/>
      <c r="AU263" s="81"/>
    </row>
    <row r="264" ht="18.5" customHeight="1" spans="1:47">
      <c r="A264" s="58"/>
      <c r="B264" s="59"/>
      <c r="C264" s="60"/>
      <c r="D264" s="61"/>
      <c r="E264" s="60"/>
      <c r="F264" s="62"/>
      <c r="G264" s="61"/>
      <c r="H264" s="63"/>
      <c r="I264" s="63"/>
      <c r="J264" s="64"/>
      <c r="K264" s="65"/>
      <c r="L264" s="64"/>
      <c r="M264" s="66"/>
      <c r="N264" s="65"/>
      <c r="O264" s="65" t="e">
        <f t="shared" si="5"/>
        <v>#DIV/0!</v>
      </c>
      <c r="P264" s="67"/>
      <c r="Q264" s="68"/>
      <c r="R264" s="68"/>
      <c r="S264" s="69"/>
      <c r="T264" s="70"/>
      <c r="U264" s="70"/>
      <c r="V264" s="85"/>
      <c r="W264" s="72"/>
      <c r="X264" s="73"/>
      <c r="Y264" s="74"/>
      <c r="Z264" s="75"/>
      <c r="AB264" s="75"/>
      <c r="AC264" s="28"/>
      <c r="AD264" s="76"/>
      <c r="AE264" s="76"/>
      <c r="AF264" s="28"/>
      <c r="AG264" s="77"/>
      <c r="AH264" s="76"/>
      <c r="AI264" s="28"/>
      <c r="AJ264" s="78"/>
      <c r="AK264" s="78"/>
      <c r="AL264" s="2"/>
      <c r="AM264" s="79"/>
      <c r="AN264" s="79"/>
      <c r="AO264" s="79"/>
      <c r="AP264" s="80"/>
      <c r="AR264" s="28"/>
      <c r="AS264" s="29"/>
      <c r="AT264" s="83"/>
      <c r="AU264" s="81"/>
    </row>
    <row r="265" ht="18.5" customHeight="1" spans="1:47">
      <c r="A265" s="58"/>
      <c r="B265" s="59"/>
      <c r="C265" s="60"/>
      <c r="D265" s="61"/>
      <c r="E265" s="60"/>
      <c r="F265" s="62"/>
      <c r="G265" s="61"/>
      <c r="H265" s="63"/>
      <c r="I265" s="63"/>
      <c r="J265" s="64"/>
      <c r="K265" s="65"/>
      <c r="L265" s="64"/>
      <c r="M265" s="66"/>
      <c r="N265" s="65"/>
      <c r="O265" s="65" t="e">
        <f t="shared" si="5"/>
        <v>#DIV/0!</v>
      </c>
      <c r="P265" s="67"/>
      <c r="Q265" s="68"/>
      <c r="R265" s="68"/>
      <c r="S265" s="69"/>
      <c r="T265" s="70"/>
      <c r="U265" s="70"/>
      <c r="V265" s="85"/>
      <c r="W265" s="72"/>
      <c r="X265" s="73"/>
      <c r="Y265" s="74"/>
      <c r="Z265" s="75"/>
      <c r="AB265" s="75"/>
      <c r="AC265" s="28"/>
      <c r="AD265" s="76"/>
      <c r="AE265" s="76"/>
      <c r="AF265" s="28"/>
      <c r="AG265" s="77"/>
      <c r="AH265" s="76"/>
      <c r="AI265" s="28"/>
      <c r="AJ265" s="78"/>
      <c r="AK265" s="78"/>
      <c r="AL265" s="2"/>
      <c r="AM265" s="79"/>
      <c r="AN265" s="79"/>
      <c r="AO265" s="79"/>
      <c r="AP265" s="80"/>
      <c r="AR265" s="28"/>
      <c r="AS265" s="29"/>
      <c r="AT265" s="83"/>
      <c r="AU265" s="81"/>
    </row>
    <row r="266" ht="18.5" customHeight="1" spans="1:47">
      <c r="A266" s="58"/>
      <c r="B266" s="59"/>
      <c r="C266" s="60"/>
      <c r="D266" s="61"/>
      <c r="E266" s="60"/>
      <c r="F266" s="62"/>
      <c r="G266" s="61"/>
      <c r="H266" s="63"/>
      <c r="I266" s="63"/>
      <c r="J266" s="64"/>
      <c r="K266" s="65"/>
      <c r="L266" s="64"/>
      <c r="M266" s="66"/>
      <c r="N266" s="65"/>
      <c r="O266" s="65" t="e">
        <f t="shared" si="5"/>
        <v>#DIV/0!</v>
      </c>
      <c r="P266" s="67"/>
      <c r="Q266" s="68"/>
      <c r="R266" s="68"/>
      <c r="S266" s="69"/>
      <c r="T266" s="70"/>
      <c r="U266" s="70"/>
      <c r="V266" s="85"/>
      <c r="W266" s="72"/>
      <c r="X266" s="73"/>
      <c r="Y266" s="74"/>
      <c r="Z266" s="75"/>
      <c r="AB266" s="75"/>
      <c r="AC266" s="28"/>
      <c r="AD266" s="76"/>
      <c r="AE266" s="76"/>
      <c r="AF266" s="28"/>
      <c r="AG266" s="77"/>
      <c r="AH266" s="76"/>
      <c r="AI266" s="28"/>
      <c r="AJ266" s="78"/>
      <c r="AK266" s="78"/>
      <c r="AL266" s="2"/>
      <c r="AM266" s="79"/>
      <c r="AN266" s="79"/>
      <c r="AO266" s="79"/>
      <c r="AP266" s="80"/>
      <c r="AR266" s="28"/>
      <c r="AS266" s="29"/>
      <c r="AT266" s="83"/>
      <c r="AU266" s="81"/>
    </row>
    <row r="267" ht="18.5" customHeight="1" spans="1:47">
      <c r="A267" s="58"/>
      <c r="B267" s="59"/>
      <c r="C267" s="60"/>
      <c r="D267" s="61"/>
      <c r="E267" s="60"/>
      <c r="F267" s="62"/>
      <c r="G267" s="61"/>
      <c r="H267" s="63"/>
      <c r="I267" s="63"/>
      <c r="J267" s="64"/>
      <c r="K267" s="65"/>
      <c r="L267" s="64"/>
      <c r="M267" s="66"/>
      <c r="N267" s="65"/>
      <c r="O267" s="65" t="e">
        <f t="shared" si="5"/>
        <v>#DIV/0!</v>
      </c>
      <c r="P267" s="67"/>
      <c r="Q267" s="68"/>
      <c r="R267" s="68"/>
      <c r="S267" s="69"/>
      <c r="T267" s="70"/>
      <c r="U267" s="70"/>
      <c r="V267" s="85"/>
      <c r="W267" s="72"/>
      <c r="X267" s="73"/>
      <c r="Y267" s="74"/>
      <c r="Z267" s="75"/>
      <c r="AB267" s="75"/>
      <c r="AC267" s="28"/>
      <c r="AD267" s="76"/>
      <c r="AE267" s="76"/>
      <c r="AF267" s="28"/>
      <c r="AG267" s="77"/>
      <c r="AH267" s="76"/>
      <c r="AI267" s="28"/>
      <c r="AJ267" s="78"/>
      <c r="AK267" s="78"/>
      <c r="AL267" s="2"/>
      <c r="AM267" s="79"/>
      <c r="AN267" s="79"/>
      <c r="AO267" s="79"/>
      <c r="AP267" s="80"/>
      <c r="AR267" s="28"/>
      <c r="AS267" s="29"/>
      <c r="AT267" s="83"/>
      <c r="AU267" s="81"/>
    </row>
    <row r="268" ht="18.5" customHeight="1" spans="1:47">
      <c r="A268" s="58"/>
      <c r="B268" s="59"/>
      <c r="C268" s="60"/>
      <c r="D268" s="61"/>
      <c r="E268" s="60"/>
      <c r="F268" s="62"/>
      <c r="G268" s="61"/>
      <c r="H268" s="63"/>
      <c r="I268" s="63"/>
      <c r="J268" s="64"/>
      <c r="K268" s="65"/>
      <c r="L268" s="64"/>
      <c r="M268" s="66"/>
      <c r="N268" s="65"/>
      <c r="O268" s="65" t="e">
        <f t="shared" si="5"/>
        <v>#DIV/0!</v>
      </c>
      <c r="P268" s="67"/>
      <c r="Q268" s="68"/>
      <c r="R268" s="68"/>
      <c r="S268" s="69"/>
      <c r="T268" s="70"/>
      <c r="U268" s="70"/>
      <c r="V268" s="85"/>
      <c r="W268" s="72"/>
      <c r="X268" s="73"/>
      <c r="Y268" s="74"/>
      <c r="Z268" s="75"/>
      <c r="AB268" s="75"/>
      <c r="AC268" s="28"/>
      <c r="AD268" s="76"/>
      <c r="AE268" s="76"/>
      <c r="AF268" s="28"/>
      <c r="AG268" s="77"/>
      <c r="AH268" s="76"/>
      <c r="AI268" s="28"/>
      <c r="AJ268" s="78"/>
      <c r="AK268" s="78"/>
      <c r="AL268" s="2"/>
      <c r="AM268" s="79"/>
      <c r="AN268" s="79"/>
      <c r="AO268" s="79"/>
      <c r="AP268" s="80"/>
      <c r="AR268" s="28"/>
      <c r="AS268" s="29"/>
      <c r="AT268" s="83"/>
      <c r="AU268" s="81"/>
    </row>
    <row r="269" ht="18.5" customHeight="1" spans="1:47">
      <c r="A269" s="58"/>
      <c r="B269" s="59"/>
      <c r="C269" s="60"/>
      <c r="D269" s="61"/>
      <c r="E269" s="60"/>
      <c r="F269" s="62"/>
      <c r="G269" s="61"/>
      <c r="H269" s="63"/>
      <c r="I269" s="63"/>
      <c r="J269" s="64"/>
      <c r="K269" s="65"/>
      <c r="L269" s="64"/>
      <c r="M269" s="66"/>
      <c r="N269" s="65"/>
      <c r="O269" s="65" t="e">
        <f t="shared" si="5"/>
        <v>#DIV/0!</v>
      </c>
      <c r="P269" s="67"/>
      <c r="Q269" s="68"/>
      <c r="R269" s="68"/>
      <c r="S269" s="69"/>
      <c r="T269" s="70"/>
      <c r="U269" s="70"/>
      <c r="V269" s="85"/>
      <c r="W269" s="72"/>
      <c r="X269" s="73"/>
      <c r="Y269" s="74"/>
      <c r="Z269" s="75"/>
      <c r="AB269" s="75"/>
      <c r="AC269" s="28"/>
      <c r="AD269" s="76"/>
      <c r="AE269" s="76"/>
      <c r="AF269" s="28"/>
      <c r="AG269" s="77"/>
      <c r="AH269" s="76"/>
      <c r="AI269" s="28"/>
      <c r="AJ269" s="78"/>
      <c r="AK269" s="78"/>
      <c r="AL269" s="2"/>
      <c r="AM269" s="79"/>
      <c r="AN269" s="79"/>
      <c r="AO269" s="79"/>
      <c r="AP269" s="80"/>
      <c r="AR269" s="28"/>
      <c r="AS269" s="29"/>
      <c r="AT269" s="83"/>
      <c r="AU269" s="81"/>
    </row>
    <row r="270" ht="18.5" customHeight="1" spans="1:47">
      <c r="A270" s="58"/>
      <c r="B270" s="59"/>
      <c r="C270" s="60"/>
      <c r="D270" s="61"/>
      <c r="E270" s="60"/>
      <c r="F270" s="62"/>
      <c r="G270" s="61"/>
      <c r="H270" s="63"/>
      <c r="I270" s="63"/>
      <c r="J270" s="64"/>
      <c r="K270" s="65"/>
      <c r="L270" s="64"/>
      <c r="M270" s="66"/>
      <c r="N270" s="65"/>
      <c r="O270" s="65" t="e">
        <f t="shared" si="5"/>
        <v>#DIV/0!</v>
      </c>
      <c r="P270" s="67"/>
      <c r="Q270" s="68"/>
      <c r="R270" s="68"/>
      <c r="S270" s="69"/>
      <c r="T270" s="70"/>
      <c r="U270" s="70"/>
      <c r="V270" s="85"/>
      <c r="W270" s="72"/>
      <c r="X270" s="73"/>
      <c r="Y270" s="74"/>
      <c r="Z270" s="75"/>
      <c r="AB270" s="75"/>
      <c r="AC270" s="28"/>
      <c r="AD270" s="76"/>
      <c r="AE270" s="76"/>
      <c r="AF270" s="28"/>
      <c r="AG270" s="77"/>
      <c r="AH270" s="76"/>
      <c r="AI270" s="28"/>
      <c r="AJ270" s="78"/>
      <c r="AK270" s="78"/>
      <c r="AL270" s="2"/>
      <c r="AM270" s="79"/>
      <c r="AN270" s="79"/>
      <c r="AO270" s="79"/>
      <c r="AP270" s="80"/>
      <c r="AR270" s="28"/>
      <c r="AS270" s="29"/>
      <c r="AT270" s="83"/>
      <c r="AU270" s="81"/>
    </row>
    <row r="271" ht="18.5" customHeight="1" spans="1:47">
      <c r="A271" s="58"/>
      <c r="B271" s="59"/>
      <c r="C271" s="60"/>
      <c r="D271" s="61"/>
      <c r="E271" s="60"/>
      <c r="F271" s="62"/>
      <c r="G271" s="61"/>
      <c r="H271" s="63"/>
      <c r="I271" s="63"/>
      <c r="J271" s="64"/>
      <c r="K271" s="65"/>
      <c r="L271" s="64"/>
      <c r="M271" s="66"/>
      <c r="N271" s="65"/>
      <c r="O271" s="65" t="e">
        <f t="shared" si="5"/>
        <v>#DIV/0!</v>
      </c>
      <c r="P271" s="67"/>
      <c r="Q271" s="68"/>
      <c r="R271" s="68"/>
      <c r="S271" s="69"/>
      <c r="T271" s="70"/>
      <c r="U271" s="70"/>
      <c r="V271" s="85"/>
      <c r="W271" s="72"/>
      <c r="X271" s="73"/>
      <c r="Y271" s="74"/>
      <c r="Z271" s="75"/>
      <c r="AB271" s="75"/>
      <c r="AC271" s="28"/>
      <c r="AD271" s="76"/>
      <c r="AE271" s="76"/>
      <c r="AF271" s="28"/>
      <c r="AG271" s="77"/>
      <c r="AH271" s="76"/>
      <c r="AI271" s="28"/>
      <c r="AJ271" s="78"/>
      <c r="AK271" s="78"/>
      <c r="AL271" s="2"/>
      <c r="AM271" s="79"/>
      <c r="AN271" s="79"/>
      <c r="AO271" s="79"/>
      <c r="AP271" s="80"/>
      <c r="AR271" s="28"/>
      <c r="AS271" s="29"/>
      <c r="AT271" s="83"/>
      <c r="AU271" s="81"/>
    </row>
    <row r="272" ht="18.5" customHeight="1" spans="1:47">
      <c r="A272" s="58"/>
      <c r="B272" s="59"/>
      <c r="C272" s="60"/>
      <c r="D272" s="61"/>
      <c r="E272" s="60"/>
      <c r="F272" s="62"/>
      <c r="G272" s="61"/>
      <c r="H272" s="63"/>
      <c r="I272" s="63"/>
      <c r="J272" s="64"/>
      <c r="K272" s="65"/>
      <c r="L272" s="64"/>
      <c r="M272" s="66"/>
      <c r="N272" s="65"/>
      <c r="O272" s="65" t="e">
        <f t="shared" si="5"/>
        <v>#DIV/0!</v>
      </c>
      <c r="P272" s="67"/>
      <c r="Q272" s="68"/>
      <c r="R272" s="68"/>
      <c r="S272" s="69"/>
      <c r="T272" s="70"/>
      <c r="U272" s="70"/>
      <c r="V272" s="85"/>
      <c r="W272" s="72"/>
      <c r="X272" s="73"/>
      <c r="Y272" s="74"/>
      <c r="Z272" s="75"/>
      <c r="AB272" s="75"/>
      <c r="AC272" s="28"/>
      <c r="AD272" s="76"/>
      <c r="AE272" s="76"/>
      <c r="AF272" s="28"/>
      <c r="AG272" s="77"/>
      <c r="AH272" s="76"/>
      <c r="AI272" s="28"/>
      <c r="AJ272" s="78"/>
      <c r="AK272" s="78"/>
      <c r="AL272" s="2"/>
      <c r="AM272" s="79"/>
      <c r="AN272" s="79"/>
      <c r="AO272" s="79"/>
      <c r="AP272" s="80"/>
      <c r="AR272" s="28"/>
      <c r="AS272" s="29"/>
      <c r="AT272" s="83"/>
      <c r="AU272" s="81"/>
    </row>
    <row r="273" ht="18.5" customHeight="1" spans="1:47">
      <c r="A273" s="58"/>
      <c r="B273" s="59"/>
      <c r="C273" s="60"/>
      <c r="D273" s="61"/>
      <c r="E273" s="60"/>
      <c r="F273" s="62"/>
      <c r="G273" s="61"/>
      <c r="H273" s="63"/>
      <c r="I273" s="63"/>
      <c r="J273" s="64"/>
      <c r="K273" s="65"/>
      <c r="L273" s="64"/>
      <c r="M273" s="66"/>
      <c r="N273" s="65"/>
      <c r="O273" s="65" t="e">
        <f t="shared" si="5"/>
        <v>#DIV/0!</v>
      </c>
      <c r="P273" s="67"/>
      <c r="Q273" s="68"/>
      <c r="R273" s="68"/>
      <c r="S273" s="69"/>
      <c r="T273" s="70"/>
      <c r="U273" s="70"/>
      <c r="V273" s="85"/>
      <c r="W273" s="72"/>
      <c r="X273" s="73"/>
      <c r="Y273" s="74"/>
      <c r="Z273" s="75"/>
      <c r="AB273" s="75"/>
      <c r="AC273" s="28"/>
      <c r="AD273" s="76"/>
      <c r="AE273" s="76"/>
      <c r="AF273" s="28"/>
      <c r="AG273" s="77"/>
      <c r="AH273" s="76"/>
      <c r="AI273" s="28"/>
      <c r="AJ273" s="78"/>
      <c r="AK273" s="78"/>
      <c r="AL273" s="2"/>
      <c r="AM273" s="79"/>
      <c r="AN273" s="79"/>
      <c r="AO273" s="79"/>
      <c r="AP273" s="80"/>
      <c r="AR273" s="28"/>
      <c r="AS273" s="29"/>
      <c r="AT273" s="83"/>
      <c r="AU273" s="81"/>
    </row>
    <row r="274" ht="18.5" customHeight="1" spans="1:47">
      <c r="A274" s="58"/>
      <c r="B274" s="59"/>
      <c r="C274" s="60"/>
      <c r="D274" s="61"/>
      <c r="E274" s="60"/>
      <c r="F274" s="62"/>
      <c r="G274" s="61"/>
      <c r="H274" s="63"/>
      <c r="I274" s="63"/>
      <c r="J274" s="64"/>
      <c r="K274" s="65"/>
      <c r="L274" s="64"/>
      <c r="M274" s="66"/>
      <c r="N274" s="65"/>
      <c r="O274" s="65" t="e">
        <f t="shared" si="5"/>
        <v>#DIV/0!</v>
      </c>
      <c r="P274" s="67"/>
      <c r="Q274" s="68"/>
      <c r="R274" s="68"/>
      <c r="S274" s="69"/>
      <c r="T274" s="70"/>
      <c r="U274" s="70"/>
      <c r="V274" s="85"/>
      <c r="W274" s="72"/>
      <c r="X274" s="73"/>
      <c r="Y274" s="74"/>
      <c r="Z274" s="75"/>
      <c r="AB274" s="75"/>
      <c r="AC274" s="28"/>
      <c r="AD274" s="76"/>
      <c r="AE274" s="76"/>
      <c r="AF274" s="28"/>
      <c r="AG274" s="77"/>
      <c r="AH274" s="76"/>
      <c r="AI274" s="28"/>
      <c r="AJ274" s="78"/>
      <c r="AK274" s="78"/>
      <c r="AL274" s="2"/>
      <c r="AM274" s="79"/>
      <c r="AN274" s="79"/>
      <c r="AO274" s="79"/>
      <c r="AP274" s="80"/>
      <c r="AR274" s="28"/>
      <c r="AS274" s="29"/>
      <c r="AT274" s="83"/>
      <c r="AU274" s="81"/>
    </row>
    <row r="275" ht="18.5" customHeight="1" spans="1:47">
      <c r="A275" s="58"/>
      <c r="B275" s="59"/>
      <c r="C275" s="60"/>
      <c r="D275" s="61"/>
      <c r="E275" s="60"/>
      <c r="F275" s="62"/>
      <c r="G275" s="61"/>
      <c r="H275" s="63"/>
      <c r="I275" s="63"/>
      <c r="J275" s="64"/>
      <c r="K275" s="65"/>
      <c r="L275" s="64"/>
      <c r="M275" s="66"/>
      <c r="N275" s="65"/>
      <c r="O275" s="65" t="e">
        <f t="shared" si="5"/>
        <v>#DIV/0!</v>
      </c>
      <c r="P275" s="67"/>
      <c r="Q275" s="68"/>
      <c r="R275" s="68"/>
      <c r="S275" s="69"/>
      <c r="T275" s="70"/>
      <c r="U275" s="70"/>
      <c r="V275" s="85"/>
      <c r="W275" s="72"/>
      <c r="X275" s="73"/>
      <c r="Y275" s="74"/>
      <c r="Z275" s="75"/>
      <c r="AB275" s="75"/>
      <c r="AC275" s="28"/>
      <c r="AD275" s="76"/>
      <c r="AE275" s="76"/>
      <c r="AF275" s="28"/>
      <c r="AG275" s="77"/>
      <c r="AH275" s="76"/>
      <c r="AI275" s="28"/>
      <c r="AJ275" s="78"/>
      <c r="AK275" s="78"/>
      <c r="AL275" s="2"/>
      <c r="AM275" s="79"/>
      <c r="AN275" s="79"/>
      <c r="AO275" s="79"/>
      <c r="AP275" s="80"/>
      <c r="AR275" s="28"/>
      <c r="AS275" s="29"/>
      <c r="AT275" s="83"/>
      <c r="AU275" s="81"/>
    </row>
    <row r="276" ht="18.5" customHeight="1" spans="1:47">
      <c r="A276" s="58"/>
      <c r="B276" s="59"/>
      <c r="C276" s="60"/>
      <c r="D276" s="62"/>
      <c r="E276" s="60"/>
      <c r="F276" s="62"/>
      <c r="G276" s="61"/>
      <c r="H276" s="63"/>
      <c r="I276" s="63"/>
      <c r="J276" s="64"/>
      <c r="K276" s="65"/>
      <c r="L276" s="64"/>
      <c r="M276" s="66"/>
      <c r="N276" s="65"/>
      <c r="O276" s="65" t="e">
        <f t="shared" si="5"/>
        <v>#DIV/0!</v>
      </c>
      <c r="P276" s="67"/>
      <c r="Q276" s="68"/>
      <c r="R276" s="68"/>
      <c r="S276" s="69"/>
      <c r="T276" s="70"/>
      <c r="U276" s="70"/>
      <c r="V276" s="85"/>
      <c r="W276" s="72"/>
      <c r="X276" s="73"/>
      <c r="Y276" s="74"/>
      <c r="Z276" s="75"/>
      <c r="AB276" s="75"/>
      <c r="AC276" s="28"/>
      <c r="AD276" s="76"/>
      <c r="AE276" s="76"/>
      <c r="AF276" s="28"/>
      <c r="AG276" s="77"/>
      <c r="AH276" s="76"/>
      <c r="AI276" s="28"/>
      <c r="AJ276" s="78"/>
      <c r="AK276" s="78"/>
      <c r="AL276" s="2"/>
      <c r="AM276" s="79"/>
      <c r="AN276" s="79"/>
      <c r="AO276" s="79"/>
      <c r="AP276" s="80"/>
      <c r="AR276" s="28"/>
      <c r="AS276" s="29"/>
      <c r="AT276" s="83"/>
      <c r="AU276" s="81"/>
    </row>
    <row r="277" ht="18.5" customHeight="1" spans="1:47">
      <c r="A277" s="58"/>
      <c r="B277" s="59"/>
      <c r="C277" s="60"/>
      <c r="D277" s="61"/>
      <c r="E277" s="60"/>
      <c r="F277" s="62"/>
      <c r="G277" s="61"/>
      <c r="H277" s="63"/>
      <c r="I277" s="63"/>
      <c r="J277" s="64"/>
      <c r="K277" s="65"/>
      <c r="L277" s="64"/>
      <c r="M277" s="66"/>
      <c r="N277" s="65"/>
      <c r="O277" s="65" t="e">
        <f t="shared" si="5"/>
        <v>#DIV/0!</v>
      </c>
      <c r="P277" s="67"/>
      <c r="Q277" s="68"/>
      <c r="R277" s="68"/>
      <c r="S277" s="69"/>
      <c r="T277" s="70"/>
      <c r="U277" s="70"/>
      <c r="V277" s="85"/>
      <c r="W277" s="72"/>
      <c r="X277" s="73"/>
      <c r="Y277" s="74"/>
      <c r="Z277" s="75"/>
      <c r="AB277" s="75"/>
      <c r="AC277" s="28"/>
      <c r="AD277" s="76"/>
      <c r="AE277" s="76"/>
      <c r="AF277" s="28"/>
      <c r="AG277" s="77"/>
      <c r="AH277" s="76"/>
      <c r="AI277" s="28"/>
      <c r="AJ277" s="78"/>
      <c r="AK277" s="78"/>
      <c r="AL277" s="2"/>
      <c r="AM277" s="79"/>
      <c r="AN277" s="79"/>
      <c r="AO277" s="79"/>
      <c r="AP277" s="80"/>
      <c r="AR277" s="28"/>
      <c r="AS277" s="29"/>
      <c r="AT277" s="83"/>
      <c r="AU277" s="81"/>
    </row>
    <row r="278" ht="18.5" customHeight="1" spans="1:47">
      <c r="A278" s="58"/>
      <c r="B278" s="59"/>
      <c r="C278" s="60"/>
      <c r="D278" s="61"/>
      <c r="E278" s="60"/>
      <c r="F278" s="62"/>
      <c r="G278" s="61"/>
      <c r="H278" s="63"/>
      <c r="I278" s="63"/>
      <c r="J278" s="64"/>
      <c r="K278" s="65"/>
      <c r="L278" s="64"/>
      <c r="M278" s="66"/>
      <c r="N278" s="65"/>
      <c r="O278" s="65" t="e">
        <f t="shared" si="5"/>
        <v>#DIV/0!</v>
      </c>
      <c r="P278" s="67"/>
      <c r="Q278" s="68"/>
      <c r="R278" s="68"/>
      <c r="S278" s="69"/>
      <c r="T278" s="70"/>
      <c r="U278" s="70"/>
      <c r="V278" s="85"/>
      <c r="W278" s="72"/>
      <c r="X278" s="73"/>
      <c r="Y278" s="74"/>
      <c r="Z278" s="75"/>
      <c r="AB278" s="75"/>
      <c r="AC278" s="28"/>
      <c r="AD278" s="76"/>
      <c r="AE278" s="76"/>
      <c r="AF278" s="28"/>
      <c r="AG278" s="77"/>
      <c r="AH278" s="76"/>
      <c r="AI278" s="28"/>
      <c r="AJ278" s="78"/>
      <c r="AK278" s="78"/>
      <c r="AL278" s="2"/>
      <c r="AM278" s="79"/>
      <c r="AN278" s="79"/>
      <c r="AO278" s="79"/>
      <c r="AP278" s="80"/>
      <c r="AR278" s="28"/>
      <c r="AS278" s="29"/>
      <c r="AT278" s="83"/>
      <c r="AU278" s="81"/>
    </row>
    <row r="279" ht="18.5" customHeight="1" spans="1:47">
      <c r="A279" s="58"/>
      <c r="B279" s="59"/>
      <c r="C279" s="60"/>
      <c r="D279" s="61"/>
      <c r="E279" s="60"/>
      <c r="F279" s="62"/>
      <c r="G279" s="61"/>
      <c r="H279" s="63"/>
      <c r="I279" s="63"/>
      <c r="J279" s="64"/>
      <c r="K279" s="65"/>
      <c r="L279" s="64"/>
      <c r="M279" s="66"/>
      <c r="N279" s="65"/>
      <c r="O279" s="65" t="e">
        <f t="shared" si="5"/>
        <v>#DIV/0!</v>
      </c>
      <c r="P279" s="67"/>
      <c r="Q279" s="68"/>
      <c r="R279" s="68"/>
      <c r="S279" s="69"/>
      <c r="T279" s="70"/>
      <c r="U279" s="70"/>
      <c r="V279" s="85"/>
      <c r="W279" s="72"/>
      <c r="X279" s="73"/>
      <c r="Y279" s="74"/>
      <c r="Z279" s="75"/>
      <c r="AB279" s="75"/>
      <c r="AC279" s="28"/>
      <c r="AD279" s="76"/>
      <c r="AE279" s="76"/>
      <c r="AF279" s="28"/>
      <c r="AG279" s="77"/>
      <c r="AH279" s="76"/>
      <c r="AI279" s="28"/>
      <c r="AJ279" s="78"/>
      <c r="AK279" s="78"/>
      <c r="AL279" s="2"/>
      <c r="AM279" s="79"/>
      <c r="AN279" s="79"/>
      <c r="AO279" s="79"/>
      <c r="AP279" s="80"/>
      <c r="AR279" s="28"/>
      <c r="AS279" s="29"/>
      <c r="AT279" s="83"/>
      <c r="AU279" s="81"/>
    </row>
    <row r="280" ht="18.5" customHeight="1" spans="1:47">
      <c r="A280" s="58"/>
      <c r="B280" s="59"/>
      <c r="C280" s="60"/>
      <c r="D280" s="61"/>
      <c r="E280" s="60"/>
      <c r="F280" s="62"/>
      <c r="G280" s="61"/>
      <c r="H280" s="63"/>
      <c r="I280" s="63"/>
      <c r="J280" s="64"/>
      <c r="K280" s="65"/>
      <c r="L280" s="64"/>
      <c r="M280" s="66"/>
      <c r="N280" s="65"/>
      <c r="O280" s="65" t="e">
        <f t="shared" si="5"/>
        <v>#DIV/0!</v>
      </c>
      <c r="P280" s="67"/>
      <c r="Q280" s="68"/>
      <c r="R280" s="68"/>
      <c r="S280" s="69"/>
      <c r="T280" s="70"/>
      <c r="U280" s="70"/>
      <c r="V280" s="85"/>
      <c r="W280" s="72"/>
      <c r="X280" s="73"/>
      <c r="Y280" s="74"/>
      <c r="Z280" s="75"/>
      <c r="AB280" s="75"/>
      <c r="AC280" s="28"/>
      <c r="AD280" s="76"/>
      <c r="AE280" s="76"/>
      <c r="AF280" s="28"/>
      <c r="AG280" s="77"/>
      <c r="AH280" s="76"/>
      <c r="AI280" s="28"/>
      <c r="AJ280" s="78"/>
      <c r="AK280" s="78"/>
      <c r="AL280" s="2"/>
      <c r="AM280" s="79"/>
      <c r="AN280" s="79"/>
      <c r="AO280" s="79"/>
      <c r="AP280" s="80"/>
      <c r="AR280" s="28"/>
      <c r="AS280" s="29"/>
      <c r="AT280" s="83"/>
      <c r="AU280" s="81"/>
    </row>
    <row r="281" ht="18.5" customHeight="1" spans="1:47">
      <c r="A281" s="58"/>
      <c r="B281" s="59"/>
      <c r="C281" s="60"/>
      <c r="D281" s="61"/>
      <c r="E281" s="60"/>
      <c r="F281" s="62"/>
      <c r="G281" s="61"/>
      <c r="H281" s="63"/>
      <c r="I281" s="63"/>
      <c r="J281" s="64"/>
      <c r="K281" s="65"/>
      <c r="L281" s="64"/>
      <c r="M281" s="66"/>
      <c r="N281" s="65"/>
      <c r="O281" s="65" t="e">
        <f t="shared" si="5"/>
        <v>#DIV/0!</v>
      </c>
      <c r="P281" s="67"/>
      <c r="Q281" s="68"/>
      <c r="R281" s="68"/>
      <c r="S281" s="69"/>
      <c r="T281" s="70"/>
      <c r="U281" s="70"/>
      <c r="V281" s="85"/>
      <c r="W281" s="72"/>
      <c r="X281" s="73"/>
      <c r="Y281" s="74"/>
      <c r="Z281" s="75"/>
      <c r="AB281" s="75"/>
      <c r="AC281" s="28"/>
      <c r="AD281" s="76"/>
      <c r="AE281" s="76"/>
      <c r="AF281" s="28"/>
      <c r="AG281" s="77"/>
      <c r="AH281" s="76"/>
      <c r="AI281" s="28"/>
      <c r="AJ281" s="78"/>
      <c r="AK281" s="78"/>
      <c r="AL281" s="2"/>
      <c r="AM281" s="79"/>
      <c r="AN281" s="79"/>
      <c r="AO281" s="79"/>
      <c r="AP281" s="80"/>
      <c r="AR281" s="28"/>
      <c r="AS281" s="29"/>
      <c r="AT281" s="83"/>
      <c r="AU281" s="81"/>
    </row>
    <row r="282" ht="18.5" customHeight="1" spans="1:47">
      <c r="A282" s="58"/>
      <c r="B282" s="59"/>
      <c r="C282" s="60"/>
      <c r="D282" s="61"/>
      <c r="E282" s="60"/>
      <c r="F282" s="62"/>
      <c r="G282" s="61"/>
      <c r="H282" s="63"/>
      <c r="I282" s="63"/>
      <c r="J282" s="64"/>
      <c r="K282" s="65"/>
      <c r="L282" s="64"/>
      <c r="M282" s="66"/>
      <c r="N282" s="65"/>
      <c r="O282" s="65" t="e">
        <f t="shared" si="5"/>
        <v>#DIV/0!</v>
      </c>
      <c r="P282" s="67"/>
      <c r="Q282" s="68"/>
      <c r="R282" s="68"/>
      <c r="S282" s="69"/>
      <c r="T282" s="70"/>
      <c r="U282" s="70"/>
      <c r="V282" s="85"/>
      <c r="W282" s="72"/>
      <c r="X282" s="73"/>
      <c r="Y282" s="74"/>
      <c r="Z282" s="75"/>
      <c r="AB282" s="75"/>
      <c r="AC282" s="28"/>
      <c r="AD282" s="76"/>
      <c r="AE282" s="76"/>
      <c r="AF282" s="28"/>
      <c r="AG282" s="77"/>
      <c r="AH282" s="76"/>
      <c r="AI282" s="28"/>
      <c r="AJ282" s="78"/>
      <c r="AK282" s="78"/>
      <c r="AL282" s="2"/>
      <c r="AM282" s="79"/>
      <c r="AN282" s="79"/>
      <c r="AO282" s="79"/>
      <c r="AP282" s="80"/>
      <c r="AR282" s="28"/>
      <c r="AS282" s="29"/>
      <c r="AT282" s="83"/>
      <c r="AU282" s="81"/>
    </row>
    <row r="283" ht="18.5" customHeight="1" spans="1:47">
      <c r="A283" s="58"/>
      <c r="B283" s="59"/>
      <c r="C283" s="60"/>
      <c r="D283" s="61"/>
      <c r="E283" s="60"/>
      <c r="F283" s="62"/>
      <c r="G283" s="61"/>
      <c r="H283" s="63"/>
      <c r="I283" s="63"/>
      <c r="J283" s="64"/>
      <c r="K283" s="65"/>
      <c r="L283" s="64"/>
      <c r="M283" s="66"/>
      <c r="N283" s="65"/>
      <c r="O283" s="65" t="e">
        <f t="shared" si="5"/>
        <v>#DIV/0!</v>
      </c>
      <c r="P283" s="67"/>
      <c r="Q283" s="68"/>
      <c r="R283" s="68"/>
      <c r="S283" s="69"/>
      <c r="T283" s="70"/>
      <c r="U283" s="70"/>
      <c r="V283" s="85"/>
      <c r="W283" s="72"/>
      <c r="X283" s="73"/>
      <c r="Y283" s="74"/>
      <c r="Z283" s="75"/>
      <c r="AB283" s="75"/>
      <c r="AC283" s="28"/>
      <c r="AD283" s="76"/>
      <c r="AE283" s="76"/>
      <c r="AF283" s="28"/>
      <c r="AG283" s="77"/>
      <c r="AH283" s="76"/>
      <c r="AI283" s="28"/>
      <c r="AJ283" s="78"/>
      <c r="AK283" s="78"/>
      <c r="AL283" s="2"/>
      <c r="AM283" s="79"/>
      <c r="AN283" s="79"/>
      <c r="AO283" s="79"/>
      <c r="AP283" s="80"/>
      <c r="AR283" s="28"/>
      <c r="AS283" s="29"/>
      <c r="AT283" s="83"/>
      <c r="AU283" s="81"/>
    </row>
    <row r="284" ht="18.5" customHeight="1" spans="1:47">
      <c r="A284" s="58"/>
      <c r="B284" s="59"/>
      <c r="C284" s="60"/>
      <c r="D284" s="61"/>
      <c r="E284" s="60"/>
      <c r="F284" s="62"/>
      <c r="G284" s="61"/>
      <c r="H284" s="63"/>
      <c r="I284" s="63"/>
      <c r="J284" s="64"/>
      <c r="K284" s="65"/>
      <c r="L284" s="64"/>
      <c r="M284" s="66"/>
      <c r="N284" s="65"/>
      <c r="O284" s="65" t="e">
        <f t="shared" si="5"/>
        <v>#DIV/0!</v>
      </c>
      <c r="P284" s="67"/>
      <c r="Q284" s="68"/>
      <c r="R284" s="68"/>
      <c r="S284" s="69"/>
      <c r="T284" s="70"/>
      <c r="U284" s="70"/>
      <c r="V284" s="85"/>
      <c r="W284" s="72"/>
      <c r="X284" s="73"/>
      <c r="Y284" s="74"/>
      <c r="Z284" s="75"/>
      <c r="AB284" s="75"/>
      <c r="AC284" s="28"/>
      <c r="AD284" s="76"/>
      <c r="AE284" s="76"/>
      <c r="AF284" s="28"/>
      <c r="AG284" s="77"/>
      <c r="AH284" s="76"/>
      <c r="AI284" s="28"/>
      <c r="AJ284" s="78"/>
      <c r="AK284" s="78"/>
      <c r="AL284" s="2"/>
      <c r="AM284" s="79"/>
      <c r="AN284" s="79"/>
      <c r="AO284" s="79"/>
      <c r="AP284" s="80"/>
      <c r="AR284" s="28"/>
      <c r="AS284" s="29"/>
      <c r="AT284" s="83"/>
      <c r="AU284" s="81"/>
    </row>
    <row r="285" ht="18.5" customHeight="1" spans="1:47">
      <c r="A285" s="58"/>
      <c r="B285" s="59"/>
      <c r="C285" s="60"/>
      <c r="D285" s="61"/>
      <c r="E285" s="60"/>
      <c r="F285" s="62"/>
      <c r="G285" s="61"/>
      <c r="H285" s="63"/>
      <c r="I285" s="63"/>
      <c r="J285" s="64"/>
      <c r="K285" s="65"/>
      <c r="L285" s="64"/>
      <c r="M285" s="66"/>
      <c r="N285" s="65"/>
      <c r="O285" s="65" t="e">
        <f t="shared" si="5"/>
        <v>#DIV/0!</v>
      </c>
      <c r="P285" s="67"/>
      <c r="Q285" s="68"/>
      <c r="R285" s="68"/>
      <c r="S285" s="69"/>
      <c r="T285" s="70"/>
      <c r="U285" s="70"/>
      <c r="V285" s="85"/>
      <c r="W285" s="72"/>
      <c r="X285" s="73"/>
      <c r="Y285" s="74"/>
      <c r="Z285" s="75"/>
      <c r="AB285" s="75"/>
      <c r="AC285" s="28"/>
      <c r="AD285" s="76"/>
      <c r="AE285" s="76"/>
      <c r="AF285" s="28"/>
      <c r="AG285" s="77"/>
      <c r="AH285" s="76"/>
      <c r="AI285" s="28"/>
      <c r="AJ285" s="78"/>
      <c r="AK285" s="78"/>
      <c r="AL285" s="2"/>
      <c r="AM285" s="79"/>
      <c r="AN285" s="79"/>
      <c r="AO285" s="79"/>
      <c r="AP285" s="80"/>
      <c r="AR285" s="28"/>
      <c r="AS285" s="29"/>
      <c r="AT285" s="83"/>
      <c r="AU285" s="81"/>
    </row>
    <row r="286" ht="18.5" customHeight="1" spans="1:47">
      <c r="A286" s="58"/>
      <c r="B286" s="59"/>
      <c r="C286" s="60"/>
      <c r="D286" s="61"/>
      <c r="E286" s="60"/>
      <c r="F286" s="62"/>
      <c r="G286" s="61"/>
      <c r="H286" s="63"/>
      <c r="I286" s="63"/>
      <c r="J286" s="64"/>
      <c r="K286" s="65"/>
      <c r="L286" s="64"/>
      <c r="M286" s="66"/>
      <c r="N286" s="65"/>
      <c r="O286" s="65" t="e">
        <f t="shared" si="5"/>
        <v>#DIV/0!</v>
      </c>
      <c r="P286" s="67"/>
      <c r="Q286" s="68"/>
      <c r="R286" s="68"/>
      <c r="S286" s="69"/>
      <c r="T286" s="70"/>
      <c r="U286" s="70"/>
      <c r="V286" s="85"/>
      <c r="W286" s="72"/>
      <c r="X286" s="73"/>
      <c r="Y286" s="74"/>
      <c r="Z286" s="75"/>
      <c r="AB286" s="75"/>
      <c r="AC286" s="28"/>
      <c r="AD286" s="76"/>
      <c r="AE286" s="76"/>
      <c r="AF286" s="28"/>
      <c r="AG286" s="77"/>
      <c r="AH286" s="76"/>
      <c r="AI286" s="28"/>
      <c r="AJ286" s="78"/>
      <c r="AK286" s="78"/>
      <c r="AL286" s="2"/>
      <c r="AM286" s="79"/>
      <c r="AN286" s="79"/>
      <c r="AO286" s="79"/>
      <c r="AP286" s="80"/>
      <c r="AR286" s="28"/>
      <c r="AS286" s="29"/>
      <c r="AT286" s="83"/>
      <c r="AU286" s="81"/>
    </row>
    <row r="287" ht="18.5" customHeight="1" spans="1:47">
      <c r="A287" s="58"/>
      <c r="B287" s="59"/>
      <c r="C287" s="60"/>
      <c r="D287" s="61"/>
      <c r="E287" s="60"/>
      <c r="F287" s="62"/>
      <c r="G287" s="61"/>
      <c r="H287" s="63"/>
      <c r="I287" s="63"/>
      <c r="J287" s="64"/>
      <c r="K287" s="65"/>
      <c r="L287" s="64"/>
      <c r="M287" s="66"/>
      <c r="N287" s="65"/>
      <c r="O287" s="65" t="e">
        <f t="shared" si="5"/>
        <v>#DIV/0!</v>
      </c>
      <c r="P287" s="67"/>
      <c r="Q287" s="68"/>
      <c r="R287" s="68"/>
      <c r="S287" s="69"/>
      <c r="T287" s="70"/>
      <c r="U287" s="70"/>
      <c r="V287" s="85"/>
      <c r="W287" s="72"/>
      <c r="X287" s="73"/>
      <c r="Y287" s="74"/>
      <c r="Z287" s="75"/>
      <c r="AB287" s="75"/>
      <c r="AC287" s="28"/>
      <c r="AD287" s="76"/>
      <c r="AE287" s="76"/>
      <c r="AF287" s="28"/>
      <c r="AG287" s="77"/>
      <c r="AH287" s="76"/>
      <c r="AI287" s="28"/>
      <c r="AJ287" s="78"/>
      <c r="AK287" s="78"/>
      <c r="AL287" s="2"/>
      <c r="AM287" s="79"/>
      <c r="AN287" s="79"/>
      <c r="AO287" s="79"/>
      <c r="AP287" s="80"/>
      <c r="AR287" s="28"/>
      <c r="AS287" s="29"/>
      <c r="AT287" s="83"/>
      <c r="AU287" s="81"/>
    </row>
    <row r="288" ht="18.5" customHeight="1" spans="1:47">
      <c r="A288" s="58"/>
      <c r="B288" s="59"/>
      <c r="C288" s="60"/>
      <c r="D288" s="61"/>
      <c r="E288" s="60"/>
      <c r="F288" s="62"/>
      <c r="G288" s="61"/>
      <c r="H288" s="63"/>
      <c r="I288" s="63"/>
      <c r="J288" s="64"/>
      <c r="K288" s="65"/>
      <c r="L288" s="64"/>
      <c r="M288" s="66"/>
      <c r="N288" s="65"/>
      <c r="O288" s="65" t="e">
        <f t="shared" si="5"/>
        <v>#DIV/0!</v>
      </c>
      <c r="P288" s="67"/>
      <c r="Q288" s="68"/>
      <c r="R288" s="68"/>
      <c r="S288" s="69"/>
      <c r="T288" s="70"/>
      <c r="U288" s="70"/>
      <c r="V288" s="85"/>
      <c r="W288" s="72"/>
      <c r="X288" s="73"/>
      <c r="Y288" s="74"/>
      <c r="Z288" s="75"/>
      <c r="AB288" s="75"/>
      <c r="AC288" s="28"/>
      <c r="AD288" s="76"/>
      <c r="AE288" s="76"/>
      <c r="AF288" s="28"/>
      <c r="AG288" s="77"/>
      <c r="AH288" s="76"/>
      <c r="AI288" s="28"/>
      <c r="AJ288" s="78"/>
      <c r="AK288" s="78"/>
      <c r="AL288" s="2"/>
      <c r="AM288" s="79"/>
      <c r="AN288" s="79"/>
      <c r="AO288" s="79"/>
      <c r="AP288" s="80"/>
      <c r="AR288" s="28"/>
      <c r="AS288" s="29"/>
      <c r="AT288" s="83"/>
      <c r="AU288" s="81"/>
    </row>
    <row r="289" ht="18.5" customHeight="1" spans="1:47">
      <c r="A289" s="58"/>
      <c r="B289" s="59"/>
      <c r="C289" s="60"/>
      <c r="D289" s="61"/>
      <c r="E289" s="60"/>
      <c r="F289" s="62"/>
      <c r="G289" s="61"/>
      <c r="H289" s="63"/>
      <c r="I289" s="63"/>
      <c r="J289" s="64"/>
      <c r="K289" s="65"/>
      <c r="L289" s="64"/>
      <c r="M289" s="66"/>
      <c r="N289" s="65"/>
      <c r="O289" s="65" t="e">
        <f t="shared" si="5"/>
        <v>#DIV/0!</v>
      </c>
      <c r="P289" s="67"/>
      <c r="Q289" s="68"/>
      <c r="R289" s="68"/>
      <c r="S289" s="69"/>
      <c r="T289" s="70"/>
      <c r="U289" s="70"/>
      <c r="V289" s="85"/>
      <c r="W289" s="72"/>
      <c r="X289" s="73"/>
      <c r="Y289" s="74"/>
      <c r="Z289" s="75"/>
      <c r="AB289" s="75"/>
      <c r="AC289" s="28"/>
      <c r="AD289" s="76"/>
      <c r="AE289" s="76"/>
      <c r="AF289" s="28"/>
      <c r="AG289" s="77"/>
      <c r="AH289" s="76"/>
      <c r="AI289" s="28"/>
      <c r="AJ289" s="78"/>
      <c r="AK289" s="78"/>
      <c r="AL289" s="2"/>
      <c r="AM289" s="79"/>
      <c r="AN289" s="79"/>
      <c r="AO289" s="79"/>
      <c r="AP289" s="80"/>
      <c r="AR289" s="28"/>
      <c r="AS289" s="29"/>
      <c r="AT289" s="83"/>
      <c r="AU289" s="81"/>
    </row>
    <row r="290" ht="18.5" customHeight="1" spans="1:47">
      <c r="A290" s="58"/>
      <c r="B290" s="59"/>
      <c r="C290" s="60"/>
      <c r="D290" s="61"/>
      <c r="E290" s="60"/>
      <c r="F290" s="62"/>
      <c r="G290" s="61"/>
      <c r="H290" s="63"/>
      <c r="I290" s="63"/>
      <c r="J290" s="64"/>
      <c r="K290" s="65"/>
      <c r="L290" s="64"/>
      <c r="M290" s="66"/>
      <c r="N290" s="65"/>
      <c r="O290" s="65" t="e">
        <f t="shared" si="5"/>
        <v>#DIV/0!</v>
      </c>
      <c r="P290" s="67"/>
      <c r="Q290" s="68"/>
      <c r="R290" s="68"/>
      <c r="S290" s="69"/>
      <c r="T290" s="70"/>
      <c r="U290" s="70"/>
      <c r="V290" s="85"/>
      <c r="W290" s="72"/>
      <c r="X290" s="73"/>
      <c r="Y290" s="74"/>
      <c r="Z290" s="75"/>
      <c r="AB290" s="75"/>
      <c r="AC290" s="28"/>
      <c r="AD290" s="76"/>
      <c r="AE290" s="76"/>
      <c r="AF290" s="28"/>
      <c r="AG290" s="77"/>
      <c r="AH290" s="76"/>
      <c r="AI290" s="28"/>
      <c r="AJ290" s="78"/>
      <c r="AK290" s="78"/>
      <c r="AL290" s="2"/>
      <c r="AM290" s="79"/>
      <c r="AN290" s="79"/>
      <c r="AO290" s="79"/>
      <c r="AP290" s="80"/>
      <c r="AR290" s="28"/>
      <c r="AS290" s="29"/>
      <c r="AT290" s="83"/>
      <c r="AU290" s="81"/>
    </row>
    <row r="291" ht="18.5" customHeight="1" spans="1:47">
      <c r="A291" s="58"/>
      <c r="B291" s="59"/>
      <c r="C291" s="60"/>
      <c r="D291" s="61"/>
      <c r="E291" s="60"/>
      <c r="F291" s="62"/>
      <c r="G291" s="61"/>
      <c r="H291" s="63"/>
      <c r="I291" s="63"/>
      <c r="J291" s="64"/>
      <c r="K291" s="65"/>
      <c r="L291" s="64"/>
      <c r="M291" s="66"/>
      <c r="N291" s="65"/>
      <c r="O291" s="65" t="e">
        <f t="shared" si="5"/>
        <v>#DIV/0!</v>
      </c>
      <c r="P291" s="67"/>
      <c r="Q291" s="68"/>
      <c r="R291" s="68"/>
      <c r="S291" s="69"/>
      <c r="T291" s="70"/>
      <c r="U291" s="70"/>
      <c r="V291" s="85"/>
      <c r="W291" s="72"/>
      <c r="X291" s="73"/>
      <c r="Y291" s="74"/>
      <c r="Z291" s="75"/>
      <c r="AB291" s="75"/>
      <c r="AC291" s="28"/>
      <c r="AD291" s="76"/>
      <c r="AE291" s="76"/>
      <c r="AF291" s="28"/>
      <c r="AG291" s="77"/>
      <c r="AH291" s="76"/>
      <c r="AI291" s="28"/>
      <c r="AJ291" s="78"/>
      <c r="AK291" s="78"/>
      <c r="AL291" s="2"/>
      <c r="AM291" s="79"/>
      <c r="AN291" s="79"/>
      <c r="AO291" s="79"/>
      <c r="AP291" s="80"/>
      <c r="AR291" s="28"/>
      <c r="AS291" s="29"/>
      <c r="AT291" s="83"/>
      <c r="AU291" s="81"/>
    </row>
    <row r="292" ht="18.5" customHeight="1" spans="1:47">
      <c r="A292" s="58"/>
      <c r="B292" s="59"/>
      <c r="C292" s="60"/>
      <c r="D292" s="61"/>
      <c r="E292" s="60"/>
      <c r="F292" s="62"/>
      <c r="G292" s="61"/>
      <c r="H292" s="63"/>
      <c r="I292" s="63"/>
      <c r="J292" s="64"/>
      <c r="K292" s="65"/>
      <c r="L292" s="64"/>
      <c r="M292" s="66"/>
      <c r="N292" s="65"/>
      <c r="O292" s="65" t="e">
        <f t="shared" si="5"/>
        <v>#DIV/0!</v>
      </c>
      <c r="P292" s="67"/>
      <c r="Q292" s="68"/>
      <c r="R292" s="68"/>
      <c r="S292" s="69"/>
      <c r="T292" s="70"/>
      <c r="U292" s="70"/>
      <c r="V292" s="85"/>
      <c r="W292" s="72"/>
      <c r="X292" s="73"/>
      <c r="Y292" s="74"/>
      <c r="Z292" s="75"/>
      <c r="AB292" s="75"/>
      <c r="AC292" s="28"/>
      <c r="AD292" s="76"/>
      <c r="AE292" s="76"/>
      <c r="AF292" s="28"/>
      <c r="AG292" s="77"/>
      <c r="AH292" s="76"/>
      <c r="AI292" s="28"/>
      <c r="AJ292" s="78"/>
      <c r="AK292" s="78"/>
      <c r="AL292" s="2"/>
      <c r="AM292" s="79"/>
      <c r="AN292" s="79"/>
      <c r="AO292" s="79"/>
      <c r="AP292" s="80"/>
      <c r="AR292" s="28"/>
      <c r="AS292" s="29"/>
      <c r="AT292" s="83"/>
      <c r="AU292" s="81"/>
    </row>
    <row r="293" ht="18.5" customHeight="1" spans="1:47">
      <c r="A293" s="58"/>
      <c r="B293" s="59"/>
      <c r="C293" s="60"/>
      <c r="D293" s="61"/>
      <c r="E293" s="60"/>
      <c r="F293" s="62"/>
      <c r="G293" s="61"/>
      <c r="H293" s="63"/>
      <c r="I293" s="63"/>
      <c r="J293" s="64"/>
      <c r="K293" s="65"/>
      <c r="L293" s="64"/>
      <c r="M293" s="66"/>
      <c r="N293" s="65"/>
      <c r="O293" s="65" t="e">
        <f t="shared" si="5"/>
        <v>#DIV/0!</v>
      </c>
      <c r="P293" s="67"/>
      <c r="Q293" s="68"/>
      <c r="R293" s="68"/>
      <c r="S293" s="69"/>
      <c r="T293" s="70"/>
      <c r="U293" s="70"/>
      <c r="V293" s="85"/>
      <c r="W293" s="72"/>
      <c r="X293" s="73"/>
      <c r="Y293" s="74"/>
      <c r="Z293" s="75"/>
      <c r="AB293" s="75"/>
      <c r="AC293" s="28"/>
      <c r="AD293" s="76"/>
      <c r="AE293" s="76"/>
      <c r="AF293" s="28"/>
      <c r="AG293" s="77"/>
      <c r="AH293" s="76"/>
      <c r="AI293" s="28"/>
      <c r="AJ293" s="78"/>
      <c r="AK293" s="78"/>
      <c r="AL293" s="2"/>
      <c r="AM293" s="79"/>
      <c r="AN293" s="79"/>
      <c r="AO293" s="79"/>
      <c r="AP293" s="80"/>
      <c r="AR293" s="28"/>
      <c r="AS293" s="29"/>
      <c r="AT293" s="83"/>
      <c r="AU293" s="81"/>
    </row>
    <row r="294" ht="18.5" customHeight="1" spans="1:47">
      <c r="A294" s="58"/>
      <c r="B294" s="59"/>
      <c r="C294" s="60"/>
      <c r="D294" s="61"/>
      <c r="E294" s="60"/>
      <c r="F294" s="62"/>
      <c r="G294" s="61"/>
      <c r="H294" s="63"/>
      <c r="I294" s="63"/>
      <c r="J294" s="64"/>
      <c r="K294" s="65"/>
      <c r="L294" s="64"/>
      <c r="M294" s="66"/>
      <c r="N294" s="65"/>
      <c r="O294" s="65" t="e">
        <f t="shared" si="5"/>
        <v>#DIV/0!</v>
      </c>
      <c r="P294" s="67"/>
      <c r="Q294" s="68"/>
      <c r="R294" s="68"/>
      <c r="S294" s="69"/>
      <c r="T294" s="70"/>
      <c r="U294" s="70"/>
      <c r="V294" s="85"/>
      <c r="W294" s="72"/>
      <c r="X294" s="73"/>
      <c r="Y294" s="74"/>
      <c r="Z294" s="75"/>
      <c r="AB294" s="75"/>
      <c r="AC294" s="28"/>
      <c r="AD294" s="76"/>
      <c r="AE294" s="76"/>
      <c r="AF294" s="28"/>
      <c r="AG294" s="77"/>
      <c r="AH294" s="76"/>
      <c r="AI294" s="28"/>
      <c r="AJ294" s="78"/>
      <c r="AK294" s="78"/>
      <c r="AL294" s="2"/>
      <c r="AM294" s="79"/>
      <c r="AN294" s="79"/>
      <c r="AO294" s="79"/>
      <c r="AP294" s="80"/>
      <c r="AR294" s="28"/>
      <c r="AS294" s="29"/>
      <c r="AT294" s="83"/>
      <c r="AU294" s="81"/>
    </row>
    <row r="295" ht="18.5" customHeight="1" spans="1:47">
      <c r="A295" s="58"/>
      <c r="B295" s="59"/>
      <c r="C295" s="60"/>
      <c r="D295" s="61"/>
      <c r="E295" s="60"/>
      <c r="F295" s="62"/>
      <c r="G295" s="61"/>
      <c r="H295" s="63"/>
      <c r="I295" s="63"/>
      <c r="J295" s="64"/>
      <c r="K295" s="65"/>
      <c r="L295" s="64"/>
      <c r="M295" s="66"/>
      <c r="N295" s="65"/>
      <c r="O295" s="65" t="e">
        <f t="shared" si="5"/>
        <v>#DIV/0!</v>
      </c>
      <c r="P295" s="67"/>
      <c r="Q295" s="68"/>
      <c r="R295" s="68"/>
      <c r="S295" s="69"/>
      <c r="T295" s="70"/>
      <c r="U295" s="70"/>
      <c r="V295" s="85"/>
      <c r="W295" s="72"/>
      <c r="X295" s="73"/>
      <c r="Y295" s="74"/>
      <c r="Z295" s="75"/>
      <c r="AB295" s="75"/>
      <c r="AC295" s="28"/>
      <c r="AD295" s="76"/>
      <c r="AE295" s="76"/>
      <c r="AF295" s="28"/>
      <c r="AG295" s="77"/>
      <c r="AH295" s="76"/>
      <c r="AI295" s="28"/>
      <c r="AJ295" s="78"/>
      <c r="AK295" s="78"/>
      <c r="AL295" s="2"/>
      <c r="AM295" s="79"/>
      <c r="AN295" s="79"/>
      <c r="AO295" s="79"/>
      <c r="AP295" s="80"/>
      <c r="AR295" s="28"/>
      <c r="AS295" s="29"/>
      <c r="AT295" s="83"/>
      <c r="AU295" s="81"/>
    </row>
    <row r="296" ht="18.5" customHeight="1" spans="1:47">
      <c r="A296" s="58"/>
      <c r="B296" s="59"/>
      <c r="C296" s="60"/>
      <c r="D296" s="61"/>
      <c r="E296" s="60"/>
      <c r="F296" s="62"/>
      <c r="G296" s="61"/>
      <c r="H296" s="63"/>
      <c r="I296" s="63"/>
      <c r="J296" s="64"/>
      <c r="K296" s="65"/>
      <c r="L296" s="64"/>
      <c r="M296" s="66"/>
      <c r="N296" s="65"/>
      <c r="O296" s="65" t="e">
        <f t="shared" si="5"/>
        <v>#DIV/0!</v>
      </c>
      <c r="P296" s="67"/>
      <c r="Q296" s="68"/>
      <c r="R296" s="68"/>
      <c r="S296" s="69"/>
      <c r="T296" s="70"/>
      <c r="U296" s="70"/>
      <c r="V296" s="85"/>
      <c r="W296" s="72"/>
      <c r="X296" s="73"/>
      <c r="Y296" s="74"/>
      <c r="Z296" s="75"/>
      <c r="AB296" s="75"/>
      <c r="AC296" s="28"/>
      <c r="AD296" s="76"/>
      <c r="AE296" s="76"/>
      <c r="AF296" s="28"/>
      <c r="AG296" s="77"/>
      <c r="AH296" s="76"/>
      <c r="AI296" s="28"/>
      <c r="AJ296" s="78"/>
      <c r="AK296" s="78"/>
      <c r="AL296" s="2"/>
      <c r="AM296" s="79"/>
      <c r="AN296" s="79"/>
      <c r="AO296" s="79"/>
      <c r="AP296" s="80"/>
      <c r="AR296" s="28"/>
      <c r="AS296" s="29"/>
      <c r="AT296" s="83"/>
      <c r="AU296" s="81"/>
    </row>
    <row r="297" ht="18.5" customHeight="1" spans="1:47">
      <c r="A297" s="58"/>
      <c r="B297" s="59"/>
      <c r="C297" s="60"/>
      <c r="D297" s="61"/>
      <c r="E297" s="60"/>
      <c r="F297" s="62"/>
      <c r="G297" s="61"/>
      <c r="H297" s="63"/>
      <c r="I297" s="63"/>
      <c r="J297" s="64"/>
      <c r="K297" s="65"/>
      <c r="L297" s="64"/>
      <c r="M297" s="66"/>
      <c r="N297" s="65"/>
      <c r="O297" s="65" t="e">
        <f t="shared" si="5"/>
        <v>#DIV/0!</v>
      </c>
      <c r="P297" s="67"/>
      <c r="Q297" s="68"/>
      <c r="R297" s="68"/>
      <c r="S297" s="69"/>
      <c r="T297" s="70"/>
      <c r="U297" s="70"/>
      <c r="V297" s="85"/>
      <c r="W297" s="72"/>
      <c r="X297" s="73"/>
      <c r="Y297" s="74"/>
      <c r="Z297" s="75"/>
      <c r="AB297" s="75"/>
      <c r="AC297" s="28"/>
      <c r="AD297" s="76"/>
      <c r="AE297" s="76"/>
      <c r="AF297" s="28"/>
      <c r="AG297" s="77"/>
      <c r="AH297" s="76"/>
      <c r="AI297" s="28"/>
      <c r="AJ297" s="78"/>
      <c r="AK297" s="78"/>
      <c r="AL297" s="2"/>
      <c r="AM297" s="79"/>
      <c r="AN297" s="79"/>
      <c r="AO297" s="79"/>
      <c r="AP297" s="80"/>
      <c r="AR297" s="28"/>
      <c r="AS297" s="29"/>
      <c r="AT297" s="83"/>
      <c r="AU297" s="81"/>
    </row>
    <row r="298" ht="18.5" customHeight="1" spans="1:47">
      <c r="A298" s="58"/>
      <c r="B298" s="59"/>
      <c r="C298" s="60"/>
      <c r="D298" s="61"/>
      <c r="E298" s="60"/>
      <c r="F298" s="62"/>
      <c r="G298" s="61"/>
      <c r="H298" s="63"/>
      <c r="I298" s="63"/>
      <c r="J298" s="64"/>
      <c r="K298" s="65"/>
      <c r="L298" s="64"/>
      <c r="M298" s="66"/>
      <c r="N298" s="65"/>
      <c r="O298" s="65" t="e">
        <f t="shared" si="5"/>
        <v>#DIV/0!</v>
      </c>
      <c r="P298" s="67"/>
      <c r="Q298" s="68"/>
      <c r="R298" s="68"/>
      <c r="S298" s="69"/>
      <c r="T298" s="70"/>
      <c r="U298" s="70"/>
      <c r="V298" s="85"/>
      <c r="W298" s="72"/>
      <c r="X298" s="73"/>
      <c r="Y298" s="74"/>
      <c r="Z298" s="75"/>
      <c r="AB298" s="75"/>
      <c r="AC298" s="28"/>
      <c r="AD298" s="76"/>
      <c r="AE298" s="76"/>
      <c r="AF298" s="28"/>
      <c r="AG298" s="77"/>
      <c r="AH298" s="76"/>
      <c r="AI298" s="28"/>
      <c r="AJ298" s="78"/>
      <c r="AK298" s="78"/>
      <c r="AL298" s="2"/>
      <c r="AM298" s="79"/>
      <c r="AN298" s="79"/>
      <c r="AO298" s="79"/>
      <c r="AP298" s="80"/>
      <c r="AR298" s="28"/>
      <c r="AS298" s="29"/>
      <c r="AT298" s="83"/>
      <c r="AU298" s="81"/>
    </row>
    <row r="299" ht="18.5" customHeight="1" spans="1:47">
      <c r="A299" s="58"/>
      <c r="B299" s="59"/>
      <c r="C299" s="60"/>
      <c r="D299" s="61"/>
      <c r="E299" s="60"/>
      <c r="F299" s="62"/>
      <c r="G299" s="61"/>
      <c r="H299" s="63"/>
      <c r="I299" s="63"/>
      <c r="J299" s="64"/>
      <c r="K299" s="65"/>
      <c r="L299" s="64"/>
      <c r="M299" s="66"/>
      <c r="N299" s="65"/>
      <c r="O299" s="65" t="e">
        <f t="shared" si="5"/>
        <v>#DIV/0!</v>
      </c>
      <c r="P299" s="67"/>
      <c r="Q299" s="68"/>
      <c r="R299" s="68"/>
      <c r="S299" s="69"/>
      <c r="T299" s="70"/>
      <c r="U299" s="70"/>
      <c r="V299" s="85"/>
      <c r="W299" s="72"/>
      <c r="X299" s="73"/>
      <c r="Y299" s="74"/>
      <c r="Z299" s="75"/>
      <c r="AB299" s="75"/>
      <c r="AC299" s="28"/>
      <c r="AD299" s="76"/>
      <c r="AE299" s="76"/>
      <c r="AF299" s="28"/>
      <c r="AG299" s="77"/>
      <c r="AH299" s="76"/>
      <c r="AI299" s="28"/>
      <c r="AJ299" s="78"/>
      <c r="AK299" s="78"/>
      <c r="AL299" s="2"/>
      <c r="AM299" s="79"/>
      <c r="AN299" s="79"/>
      <c r="AO299" s="79"/>
      <c r="AP299" s="80"/>
      <c r="AR299" s="28"/>
      <c r="AS299" s="29"/>
      <c r="AT299" s="83"/>
      <c r="AU299" s="81"/>
    </row>
    <row r="300" ht="18.5" customHeight="1" spans="1:47">
      <c r="A300" s="58"/>
      <c r="B300" s="59"/>
      <c r="C300" s="60"/>
      <c r="D300" s="61"/>
      <c r="E300" s="60"/>
      <c r="F300" s="62"/>
      <c r="G300" s="61"/>
      <c r="H300" s="63"/>
      <c r="I300" s="63"/>
      <c r="J300" s="64"/>
      <c r="K300" s="65"/>
      <c r="L300" s="64"/>
      <c r="M300" s="66"/>
      <c r="N300" s="65"/>
      <c r="O300" s="65" t="e">
        <f t="shared" si="5"/>
        <v>#DIV/0!</v>
      </c>
      <c r="P300" s="67"/>
      <c r="Q300" s="68"/>
      <c r="R300" s="68"/>
      <c r="S300" s="69"/>
      <c r="T300" s="70"/>
      <c r="U300" s="70"/>
      <c r="V300" s="85"/>
      <c r="W300" s="72"/>
      <c r="X300" s="73"/>
      <c r="Y300" s="74"/>
      <c r="Z300" s="75"/>
      <c r="AB300" s="75"/>
      <c r="AC300" s="28"/>
      <c r="AD300" s="76"/>
      <c r="AE300" s="76"/>
      <c r="AF300" s="28"/>
      <c r="AG300" s="77"/>
      <c r="AH300" s="76"/>
      <c r="AI300" s="28"/>
      <c r="AJ300" s="78"/>
      <c r="AK300" s="78"/>
      <c r="AL300" s="2"/>
      <c r="AM300" s="79"/>
      <c r="AN300" s="79"/>
      <c r="AO300" s="79"/>
      <c r="AP300" s="80"/>
      <c r="AR300" s="28"/>
      <c r="AS300" s="29"/>
      <c r="AT300" s="83"/>
      <c r="AU300" s="81"/>
    </row>
    <row r="301" ht="18.5" customHeight="1" spans="1:47">
      <c r="A301" s="58"/>
      <c r="B301" s="59"/>
      <c r="C301" s="60"/>
      <c r="D301" s="61"/>
      <c r="E301" s="60"/>
      <c r="F301" s="62"/>
      <c r="G301" s="61"/>
      <c r="H301" s="63"/>
      <c r="I301" s="63"/>
      <c r="J301" s="64"/>
      <c r="K301" s="65"/>
      <c r="L301" s="64"/>
      <c r="M301" s="66"/>
      <c r="N301" s="65"/>
      <c r="O301" s="65" t="e">
        <f t="shared" si="5"/>
        <v>#DIV/0!</v>
      </c>
      <c r="P301" s="67"/>
      <c r="Q301" s="68"/>
      <c r="R301" s="68"/>
      <c r="S301" s="69"/>
      <c r="T301" s="70"/>
      <c r="U301" s="70"/>
      <c r="V301" s="85"/>
      <c r="W301" s="72"/>
      <c r="X301" s="73"/>
      <c r="Y301" s="74"/>
      <c r="Z301" s="75"/>
      <c r="AB301" s="75"/>
      <c r="AC301" s="28"/>
      <c r="AD301" s="76"/>
      <c r="AE301" s="76"/>
      <c r="AF301" s="28"/>
      <c r="AG301" s="77"/>
      <c r="AH301" s="76"/>
      <c r="AI301" s="28"/>
      <c r="AJ301" s="78"/>
      <c r="AK301" s="78"/>
      <c r="AL301" s="2"/>
      <c r="AM301" s="79"/>
      <c r="AN301" s="79"/>
      <c r="AO301" s="79"/>
      <c r="AP301" s="80"/>
      <c r="AR301" s="28"/>
      <c r="AS301" s="29"/>
      <c r="AT301" s="83"/>
      <c r="AU301" s="81"/>
    </row>
    <row r="302" ht="18.5" customHeight="1" spans="1:47">
      <c r="A302" s="58"/>
      <c r="B302" s="88"/>
      <c r="C302" s="89"/>
      <c r="D302" s="61"/>
      <c r="E302" s="60"/>
      <c r="F302" s="62"/>
      <c r="G302" s="61"/>
      <c r="H302" s="63"/>
      <c r="I302" s="63"/>
      <c r="J302" s="65"/>
      <c r="K302" s="65"/>
      <c r="L302" s="65"/>
      <c r="M302" s="66"/>
      <c r="N302" s="65"/>
      <c r="O302" s="65" t="e">
        <f t="shared" si="5"/>
        <v>#DIV/0!</v>
      </c>
      <c r="P302" s="67"/>
      <c r="Q302" s="68"/>
      <c r="R302" s="68"/>
      <c r="S302" s="69"/>
      <c r="T302" s="70"/>
      <c r="U302" s="70"/>
      <c r="V302" s="85"/>
      <c r="W302" s="72"/>
      <c r="X302" s="73"/>
      <c r="Y302" s="74"/>
      <c r="Z302" s="75"/>
      <c r="AB302" s="75"/>
      <c r="AC302" s="28"/>
      <c r="AD302" s="76"/>
      <c r="AE302" s="76"/>
      <c r="AF302" s="28"/>
      <c r="AG302" s="77"/>
      <c r="AH302" s="76"/>
      <c r="AI302" s="28"/>
      <c r="AJ302" s="78"/>
      <c r="AK302" s="78"/>
      <c r="AL302" s="2"/>
      <c r="AM302" s="79"/>
      <c r="AN302" s="79"/>
      <c r="AO302" s="79"/>
      <c r="AP302" s="80"/>
      <c r="AR302" s="28"/>
      <c r="AS302" s="29"/>
      <c r="AT302" s="83"/>
      <c r="AU302" s="81"/>
    </row>
    <row r="303" ht="18.5" customHeight="1" spans="1:47">
      <c r="A303" s="58"/>
      <c r="B303" s="88"/>
      <c r="C303" s="89"/>
      <c r="D303" s="61"/>
      <c r="E303" s="60"/>
      <c r="F303" s="62"/>
      <c r="G303" s="61"/>
      <c r="H303" s="63"/>
      <c r="I303" s="63"/>
      <c r="J303" s="65"/>
      <c r="K303" s="65"/>
      <c r="L303" s="65"/>
      <c r="M303" s="66"/>
      <c r="N303" s="65"/>
      <c r="O303" s="65" t="e">
        <f t="shared" si="5"/>
        <v>#DIV/0!</v>
      </c>
      <c r="P303" s="67"/>
      <c r="Q303" s="68"/>
      <c r="R303" s="68"/>
      <c r="S303" s="69"/>
      <c r="T303" s="70"/>
      <c r="U303" s="70"/>
      <c r="V303" s="85"/>
      <c r="W303" s="72"/>
      <c r="X303" s="73"/>
      <c r="Y303" s="74"/>
      <c r="Z303" s="75"/>
      <c r="AB303" s="75"/>
      <c r="AC303" s="28"/>
      <c r="AD303" s="76"/>
      <c r="AE303" s="76"/>
      <c r="AF303" s="28"/>
      <c r="AG303" s="77"/>
      <c r="AH303" s="76"/>
      <c r="AI303" s="28"/>
      <c r="AJ303" s="78"/>
      <c r="AK303" s="78"/>
      <c r="AL303" s="2"/>
      <c r="AM303" s="79"/>
      <c r="AN303" s="79"/>
      <c r="AO303" s="79"/>
      <c r="AP303" s="80"/>
      <c r="AR303" s="28"/>
      <c r="AS303" s="29"/>
      <c r="AT303" s="83"/>
      <c r="AU303" s="81"/>
    </row>
    <row r="304" ht="18.5" customHeight="1" spans="1:47">
      <c r="A304" s="58"/>
      <c r="B304" s="88"/>
      <c r="C304" s="89"/>
      <c r="D304" s="61"/>
      <c r="E304" s="60"/>
      <c r="F304" s="62"/>
      <c r="G304" s="61"/>
      <c r="H304" s="63"/>
      <c r="I304" s="63"/>
      <c r="J304" s="65"/>
      <c r="K304" s="65"/>
      <c r="L304" s="65"/>
      <c r="M304" s="66"/>
      <c r="N304" s="65"/>
      <c r="O304" s="65" t="e">
        <f t="shared" si="5"/>
        <v>#DIV/0!</v>
      </c>
      <c r="P304" s="67"/>
      <c r="Q304" s="68"/>
      <c r="R304" s="68"/>
      <c r="S304" s="69"/>
      <c r="T304" s="70"/>
      <c r="U304" s="70"/>
      <c r="V304" s="85"/>
      <c r="W304" s="72"/>
      <c r="X304" s="73"/>
      <c r="Y304" s="74"/>
      <c r="Z304" s="75"/>
      <c r="AB304" s="75"/>
      <c r="AC304" s="28"/>
      <c r="AD304" s="76"/>
      <c r="AE304" s="76"/>
      <c r="AF304" s="28"/>
      <c r="AG304" s="77"/>
      <c r="AH304" s="76"/>
      <c r="AI304" s="28"/>
      <c r="AJ304" s="78"/>
      <c r="AK304" s="78"/>
      <c r="AL304" s="2"/>
      <c r="AM304" s="79"/>
      <c r="AN304" s="79"/>
      <c r="AO304" s="79"/>
      <c r="AP304" s="80"/>
      <c r="AR304" s="28"/>
      <c r="AS304" s="29"/>
      <c r="AT304" s="83"/>
      <c r="AU304" s="81"/>
    </row>
    <row r="305" ht="18.5" customHeight="1" spans="1:47">
      <c r="A305" s="58"/>
      <c r="B305" s="88"/>
      <c r="C305" s="89"/>
      <c r="D305" s="61"/>
      <c r="E305" s="60"/>
      <c r="F305" s="62"/>
      <c r="G305" s="61"/>
      <c r="H305" s="63"/>
      <c r="I305" s="63"/>
      <c r="J305" s="65"/>
      <c r="K305" s="65"/>
      <c r="L305" s="65"/>
      <c r="M305" s="66"/>
      <c r="N305" s="65"/>
      <c r="O305" s="65" t="e">
        <f t="shared" si="5"/>
        <v>#DIV/0!</v>
      </c>
      <c r="P305" s="67"/>
      <c r="Q305" s="68"/>
      <c r="R305" s="68"/>
      <c r="S305" s="69"/>
      <c r="T305" s="70"/>
      <c r="U305" s="70"/>
      <c r="V305" s="85"/>
      <c r="W305" s="72"/>
      <c r="X305" s="73"/>
      <c r="Y305" s="74"/>
      <c r="Z305" s="75"/>
      <c r="AB305" s="75"/>
      <c r="AC305" s="28"/>
      <c r="AD305" s="76"/>
      <c r="AE305" s="76"/>
      <c r="AF305" s="28"/>
      <c r="AG305" s="77"/>
      <c r="AH305" s="76"/>
      <c r="AI305" s="28"/>
      <c r="AJ305" s="78"/>
      <c r="AK305" s="78"/>
      <c r="AL305" s="2"/>
      <c r="AM305" s="79"/>
      <c r="AN305" s="79"/>
      <c r="AO305" s="79"/>
      <c r="AP305" s="80"/>
      <c r="AR305" s="28"/>
      <c r="AS305" s="29"/>
      <c r="AT305" s="83"/>
      <c r="AU305" s="81"/>
    </row>
    <row r="306" ht="18.5" customHeight="1" spans="1:47">
      <c r="A306" s="58"/>
      <c r="B306" s="88"/>
      <c r="C306" s="89"/>
      <c r="D306" s="61"/>
      <c r="E306" s="60"/>
      <c r="F306" s="62"/>
      <c r="G306" s="61"/>
      <c r="H306" s="63"/>
      <c r="I306" s="63"/>
      <c r="J306" s="65"/>
      <c r="K306" s="65"/>
      <c r="L306" s="65"/>
      <c r="M306" s="66"/>
      <c r="N306" s="65"/>
      <c r="O306" s="65" t="e">
        <f t="shared" si="5"/>
        <v>#DIV/0!</v>
      </c>
      <c r="P306" s="67"/>
      <c r="Q306" s="68"/>
      <c r="R306" s="68"/>
      <c r="S306" s="69"/>
      <c r="T306" s="70"/>
      <c r="U306" s="70"/>
      <c r="V306" s="85"/>
      <c r="W306" s="72"/>
      <c r="X306" s="73"/>
      <c r="Y306" s="74"/>
      <c r="Z306" s="75"/>
      <c r="AB306" s="75"/>
      <c r="AC306" s="28"/>
      <c r="AD306" s="76"/>
      <c r="AE306" s="76"/>
      <c r="AF306" s="28"/>
      <c r="AG306" s="77"/>
      <c r="AH306" s="76"/>
      <c r="AI306" s="28"/>
      <c r="AJ306" s="78"/>
      <c r="AK306" s="78"/>
      <c r="AL306" s="2"/>
      <c r="AM306" s="79"/>
      <c r="AN306" s="79"/>
      <c r="AO306" s="79"/>
      <c r="AP306" s="80"/>
      <c r="AR306" s="28"/>
      <c r="AS306" s="29"/>
      <c r="AT306" s="83"/>
      <c r="AU306" s="81"/>
    </row>
    <row r="307" ht="18.5" customHeight="1" spans="1:47">
      <c r="A307" s="58"/>
      <c r="B307" s="88"/>
      <c r="C307" s="89"/>
      <c r="D307" s="62"/>
      <c r="E307" s="60"/>
      <c r="F307" s="62"/>
      <c r="G307" s="61"/>
      <c r="H307" s="63"/>
      <c r="I307" s="63"/>
      <c r="J307" s="65"/>
      <c r="K307" s="65"/>
      <c r="L307" s="65"/>
      <c r="M307" s="66"/>
      <c r="N307" s="65"/>
      <c r="O307" s="65" t="e">
        <f t="shared" si="5"/>
        <v>#DIV/0!</v>
      </c>
      <c r="P307" s="67"/>
      <c r="Q307" s="68"/>
      <c r="R307" s="68"/>
      <c r="S307" s="69"/>
      <c r="T307" s="70"/>
      <c r="U307" s="70"/>
      <c r="V307" s="85"/>
      <c r="W307" s="72"/>
      <c r="X307" s="73"/>
      <c r="Y307" s="74"/>
      <c r="Z307" s="75"/>
      <c r="AB307" s="75"/>
      <c r="AC307" s="28"/>
      <c r="AD307" s="76"/>
      <c r="AE307" s="76"/>
      <c r="AF307" s="28"/>
      <c r="AG307" s="77"/>
      <c r="AH307" s="76"/>
      <c r="AI307" s="28"/>
      <c r="AJ307" s="78"/>
      <c r="AK307" s="78"/>
      <c r="AL307" s="2"/>
      <c r="AM307" s="79"/>
      <c r="AN307" s="79"/>
      <c r="AO307" s="79"/>
      <c r="AP307" s="80"/>
      <c r="AR307" s="28"/>
      <c r="AS307" s="29"/>
      <c r="AT307" s="83"/>
      <c r="AU307" s="81"/>
    </row>
    <row r="308" ht="18.5" customHeight="1" spans="1:47">
      <c r="A308" s="58"/>
      <c r="B308" s="88"/>
      <c r="C308" s="89"/>
      <c r="D308" s="61"/>
      <c r="E308" s="60"/>
      <c r="F308" s="62"/>
      <c r="G308" s="61"/>
      <c r="H308" s="63"/>
      <c r="I308" s="63"/>
      <c r="J308" s="65"/>
      <c r="K308" s="65"/>
      <c r="L308" s="65"/>
      <c r="M308" s="66"/>
      <c r="N308" s="65"/>
      <c r="O308" s="65" t="e">
        <f t="shared" si="5"/>
        <v>#DIV/0!</v>
      </c>
      <c r="P308" s="67"/>
      <c r="Q308" s="68"/>
      <c r="R308" s="68"/>
      <c r="S308" s="69"/>
      <c r="T308" s="70"/>
      <c r="U308" s="70"/>
      <c r="V308" s="85"/>
      <c r="W308" s="72"/>
      <c r="X308" s="73"/>
      <c r="Y308" s="74"/>
      <c r="Z308" s="75"/>
      <c r="AB308" s="75"/>
      <c r="AC308" s="28"/>
      <c r="AD308" s="76"/>
      <c r="AE308" s="76"/>
      <c r="AF308" s="28"/>
      <c r="AG308" s="77"/>
      <c r="AH308" s="76"/>
      <c r="AI308" s="28"/>
      <c r="AJ308" s="78"/>
      <c r="AK308" s="78"/>
      <c r="AL308" s="2"/>
      <c r="AM308" s="79"/>
      <c r="AN308" s="79"/>
      <c r="AO308" s="79"/>
      <c r="AP308" s="80"/>
      <c r="AR308" s="28"/>
      <c r="AS308" s="29"/>
      <c r="AT308" s="83"/>
      <c r="AU308" s="81"/>
    </row>
    <row r="309" ht="18.5" customHeight="1" spans="1:47">
      <c r="A309" s="58"/>
      <c r="B309" s="88"/>
      <c r="C309" s="89"/>
      <c r="D309" s="61"/>
      <c r="E309" s="60"/>
      <c r="F309" s="62"/>
      <c r="G309" s="61"/>
      <c r="H309" s="63"/>
      <c r="I309" s="63"/>
      <c r="J309" s="65"/>
      <c r="K309" s="65"/>
      <c r="L309" s="65"/>
      <c r="M309" s="90"/>
      <c r="N309" s="65"/>
      <c r="O309" s="65"/>
      <c r="P309" s="67"/>
      <c r="Q309" s="68"/>
      <c r="R309" s="68"/>
      <c r="S309" s="69"/>
      <c r="T309" s="70"/>
      <c r="U309" s="70"/>
      <c r="V309" s="85"/>
      <c r="W309" s="72"/>
      <c r="X309" s="73"/>
      <c r="Y309" s="74"/>
      <c r="Z309" s="75"/>
      <c r="AB309" s="75"/>
      <c r="AC309" s="28"/>
      <c r="AD309" s="76"/>
      <c r="AE309" s="76"/>
      <c r="AF309" s="28"/>
      <c r="AG309" s="77"/>
      <c r="AH309" s="76"/>
      <c r="AI309" s="28"/>
      <c r="AJ309" s="78"/>
      <c r="AK309" s="78"/>
      <c r="AL309" s="2"/>
      <c r="AM309" s="79"/>
      <c r="AN309" s="79"/>
      <c r="AO309" s="79"/>
      <c r="AP309" s="80"/>
      <c r="AR309" s="28"/>
      <c r="AS309" s="29"/>
      <c r="AT309" s="83"/>
      <c r="AU309" s="81"/>
    </row>
    <row r="310" ht="18.5" customHeight="1" spans="1:47">
      <c r="A310" s="58"/>
      <c r="B310" s="88"/>
      <c r="C310" s="89"/>
      <c r="D310" s="61"/>
      <c r="E310" s="60"/>
      <c r="F310" s="62"/>
      <c r="G310" s="61"/>
      <c r="H310" s="63"/>
      <c r="I310" s="63"/>
      <c r="J310" s="65"/>
      <c r="K310" s="65"/>
      <c r="L310" s="65"/>
      <c r="M310" s="90"/>
      <c r="N310" s="65"/>
      <c r="O310" s="65"/>
      <c r="P310" s="67"/>
      <c r="Q310" s="68"/>
      <c r="R310" s="68"/>
      <c r="S310" s="69"/>
      <c r="T310" s="70"/>
      <c r="U310" s="70"/>
      <c r="V310" s="85"/>
      <c r="W310" s="72"/>
      <c r="X310" s="73"/>
      <c r="Y310" s="74"/>
      <c r="Z310" s="75"/>
      <c r="AB310" s="75"/>
      <c r="AC310" s="28"/>
      <c r="AD310" s="76"/>
      <c r="AE310" s="76"/>
      <c r="AF310" s="28"/>
      <c r="AG310" s="77"/>
      <c r="AH310" s="76"/>
      <c r="AI310" s="28"/>
      <c r="AJ310" s="78"/>
      <c r="AK310" s="78"/>
      <c r="AL310" s="2"/>
      <c r="AM310" s="79"/>
      <c r="AN310" s="79"/>
      <c r="AO310" s="79"/>
      <c r="AP310" s="80"/>
      <c r="AR310" s="28"/>
      <c r="AS310" s="29"/>
      <c r="AT310" s="83"/>
      <c r="AU310" s="81"/>
    </row>
    <row r="311" ht="18.5" customHeight="1" spans="1:47">
      <c r="A311" s="58"/>
      <c r="B311" s="88"/>
      <c r="C311" s="89"/>
      <c r="D311" s="61"/>
      <c r="E311" s="60"/>
      <c r="F311" s="62"/>
      <c r="G311" s="61"/>
      <c r="H311" s="63"/>
      <c r="I311" s="63"/>
      <c r="J311" s="65"/>
      <c r="K311" s="65"/>
      <c r="L311" s="65"/>
      <c r="M311" s="90"/>
      <c r="N311" s="65"/>
      <c r="O311" s="65"/>
      <c r="P311" s="67"/>
      <c r="Q311" s="68"/>
      <c r="R311" s="68"/>
      <c r="S311" s="69"/>
      <c r="T311" s="70"/>
      <c r="U311" s="70"/>
      <c r="V311" s="85"/>
      <c r="W311" s="72"/>
      <c r="X311" s="73"/>
      <c r="Y311" s="74"/>
      <c r="Z311" s="75"/>
      <c r="AB311" s="75"/>
      <c r="AC311" s="28"/>
      <c r="AD311" s="76"/>
      <c r="AE311" s="76"/>
      <c r="AF311" s="28"/>
      <c r="AG311" s="77"/>
      <c r="AH311" s="76"/>
      <c r="AI311" s="28"/>
      <c r="AJ311" s="78"/>
      <c r="AK311" s="78"/>
      <c r="AL311" s="2"/>
      <c r="AM311" s="79"/>
      <c r="AN311" s="79"/>
      <c r="AO311" s="79"/>
      <c r="AP311" s="80"/>
      <c r="AR311" s="28"/>
      <c r="AS311" s="29"/>
      <c r="AT311" s="83"/>
      <c r="AU311" s="81"/>
    </row>
    <row r="312" customHeight="1" spans="1:47">
      <c r="A312" s="58"/>
      <c r="B312" s="59"/>
      <c r="C312" s="60"/>
      <c r="D312" s="61"/>
      <c r="E312" s="60"/>
      <c r="F312" s="62"/>
      <c r="G312" s="61"/>
      <c r="H312" s="63"/>
      <c r="I312" s="63"/>
      <c r="J312" s="65"/>
      <c r="K312" s="65"/>
      <c r="L312" s="65"/>
      <c r="M312" s="90"/>
      <c r="N312" s="65"/>
      <c r="O312" s="65"/>
      <c r="P312" s="67"/>
      <c r="Q312" s="69"/>
      <c r="R312" s="69"/>
      <c r="S312" s="69"/>
      <c r="T312" s="70"/>
      <c r="U312" s="70"/>
      <c r="V312" s="85"/>
      <c r="W312" s="72"/>
      <c r="X312" s="73"/>
      <c r="Y312" s="74"/>
      <c r="Z312" s="75"/>
      <c r="AB312" s="75"/>
      <c r="AC312" s="28"/>
      <c r="AD312" s="76"/>
      <c r="AE312" s="76"/>
      <c r="AF312" s="28"/>
      <c r="AG312" s="77"/>
      <c r="AH312" s="76"/>
      <c r="AI312" s="28"/>
      <c r="AJ312" s="78"/>
      <c r="AK312" s="78"/>
      <c r="AL312" s="2"/>
      <c r="AM312" s="79"/>
      <c r="AN312" s="79"/>
      <c r="AO312" s="79"/>
      <c r="AP312" s="80"/>
      <c r="AR312" s="28"/>
      <c r="AS312" s="29"/>
      <c r="AT312" s="83"/>
      <c r="AU312" s="81"/>
    </row>
    <row r="313" customHeight="1" spans="1:47">
      <c r="A313" s="58"/>
      <c r="B313" s="59"/>
      <c r="C313" s="60"/>
      <c r="D313" s="61"/>
      <c r="E313" s="60"/>
      <c r="F313" s="62"/>
      <c r="G313" s="61"/>
      <c r="H313" s="63"/>
      <c r="I313" s="63"/>
      <c r="J313" s="65"/>
      <c r="K313" s="65"/>
      <c r="L313" s="65"/>
      <c r="M313" s="90"/>
      <c r="N313" s="65"/>
      <c r="O313" s="65"/>
      <c r="P313" s="67"/>
      <c r="Q313" s="69"/>
      <c r="R313" s="69"/>
      <c r="S313" s="69"/>
      <c r="T313" s="70"/>
      <c r="U313" s="70"/>
      <c r="V313" s="85"/>
      <c r="W313" s="72"/>
      <c r="X313" s="73"/>
      <c r="Y313" s="74"/>
      <c r="Z313" s="75"/>
      <c r="AB313" s="75"/>
      <c r="AC313" s="28"/>
      <c r="AD313" s="76"/>
      <c r="AE313" s="76"/>
      <c r="AF313" s="28"/>
      <c r="AG313" s="77"/>
      <c r="AH313" s="76"/>
      <c r="AI313" s="28"/>
      <c r="AJ313" s="78"/>
      <c r="AK313" s="78"/>
      <c r="AL313" s="2"/>
      <c r="AM313" s="79"/>
      <c r="AN313" s="79"/>
      <c r="AO313" s="79"/>
      <c r="AP313" s="80"/>
      <c r="AR313" s="28"/>
      <c r="AS313" s="29"/>
      <c r="AT313" s="83"/>
      <c r="AU313" s="81"/>
    </row>
    <row r="314" customHeight="1" spans="1:47">
      <c r="A314" s="58"/>
      <c r="B314" s="59"/>
      <c r="C314" s="60"/>
      <c r="D314" s="61"/>
      <c r="E314" s="60"/>
      <c r="F314" s="62"/>
      <c r="G314" s="61"/>
      <c r="H314" s="63"/>
      <c r="I314" s="63"/>
      <c r="J314" s="65"/>
      <c r="K314" s="65"/>
      <c r="L314" s="65"/>
      <c r="M314" s="90"/>
      <c r="N314" s="65"/>
      <c r="O314" s="65"/>
      <c r="P314" s="67"/>
      <c r="Q314" s="69"/>
      <c r="R314" s="69"/>
      <c r="S314" s="69"/>
      <c r="T314" s="70"/>
      <c r="U314" s="70"/>
      <c r="V314" s="85"/>
      <c r="W314" s="72"/>
      <c r="X314" s="73"/>
      <c r="Y314" s="74"/>
      <c r="Z314" s="75"/>
      <c r="AB314" s="75"/>
      <c r="AC314" s="28"/>
      <c r="AD314" s="76"/>
      <c r="AE314" s="76"/>
      <c r="AF314" s="28"/>
      <c r="AG314" s="77"/>
      <c r="AH314" s="76"/>
      <c r="AI314" s="28"/>
      <c r="AJ314" s="78"/>
      <c r="AK314" s="78"/>
      <c r="AL314" s="2"/>
      <c r="AM314" s="79"/>
      <c r="AN314" s="79"/>
      <c r="AO314" s="79"/>
      <c r="AP314" s="80"/>
      <c r="AR314" s="28"/>
      <c r="AS314" s="29"/>
      <c r="AT314" s="83"/>
      <c r="AU314" s="81"/>
    </row>
    <row r="315" customHeight="1" spans="1:47">
      <c r="A315" s="58"/>
      <c r="B315" s="59"/>
      <c r="C315" s="60"/>
      <c r="D315" s="61"/>
      <c r="E315" s="60"/>
      <c r="F315" s="62"/>
      <c r="G315" s="61"/>
      <c r="H315" s="63"/>
      <c r="I315" s="63"/>
      <c r="J315" s="65"/>
      <c r="K315" s="65"/>
      <c r="L315" s="65"/>
      <c r="M315" s="90"/>
      <c r="N315" s="65"/>
      <c r="O315" s="65"/>
      <c r="P315" s="67"/>
      <c r="Q315" s="69"/>
      <c r="R315" s="69"/>
      <c r="S315" s="69"/>
      <c r="T315" s="70"/>
      <c r="U315" s="70"/>
      <c r="V315" s="85"/>
      <c r="W315" s="72"/>
      <c r="X315" s="73"/>
      <c r="Y315" s="74"/>
      <c r="Z315" s="75"/>
      <c r="AB315" s="75"/>
      <c r="AC315" s="28"/>
      <c r="AD315" s="76"/>
      <c r="AE315" s="76"/>
      <c r="AF315" s="28"/>
      <c r="AG315" s="77"/>
      <c r="AH315" s="76"/>
      <c r="AI315" s="28"/>
      <c r="AJ315" s="78"/>
      <c r="AK315" s="78"/>
      <c r="AL315" s="2"/>
      <c r="AM315" s="79"/>
      <c r="AN315" s="79"/>
      <c r="AO315" s="79"/>
      <c r="AP315" s="80"/>
      <c r="AR315" s="28"/>
      <c r="AS315" s="29"/>
      <c r="AT315" s="83"/>
      <c r="AU315" s="81"/>
    </row>
    <row r="316" customHeight="1" spans="1:47">
      <c r="A316" s="40"/>
      <c r="B316" s="40"/>
      <c r="C316" s="91"/>
      <c r="D316" s="91"/>
      <c r="E316" s="91"/>
      <c r="F316" s="91"/>
      <c r="G316" s="91"/>
      <c r="H316" s="92"/>
      <c r="I316" s="92"/>
      <c r="J316" s="93"/>
      <c r="K316" s="93"/>
      <c r="L316" s="93"/>
      <c r="M316" s="94"/>
      <c r="N316" s="93"/>
      <c r="O316" s="65" t="e">
        <f>(N316-K316)/K316*100</f>
        <v>#DIV/0!</v>
      </c>
      <c r="P316" s="67"/>
      <c r="Q316" s="69"/>
      <c r="R316" s="69"/>
      <c r="S316" s="69"/>
      <c r="T316" s="82"/>
      <c r="U316" s="70"/>
      <c r="V316" s="72"/>
      <c r="W316" s="73"/>
      <c r="X316" s="74"/>
      <c r="Y316" s="75"/>
      <c r="Z316" s="28"/>
      <c r="AA316" s="95"/>
      <c r="AB316" s="70"/>
      <c r="AC316" s="70"/>
      <c r="AD316" s="77"/>
      <c r="AE316" s="76"/>
      <c r="AF316" s="28"/>
      <c r="AG316" s="28"/>
      <c r="AH316" s="28"/>
      <c r="AI316" s="2"/>
      <c r="AJ316" s="96"/>
      <c r="AK316" s="96"/>
      <c r="AL316" s="79"/>
      <c r="AM316" s="80"/>
      <c r="AN316" s="70"/>
      <c r="AO316" s="97"/>
      <c r="AP316" s="72"/>
      <c r="AS316" s="29"/>
      <c r="AU316" s="81"/>
    </row>
    <row r="317" customHeight="1" spans="1:47">
      <c r="A317" s="98"/>
      <c r="B317" s="91"/>
      <c r="C317" s="91"/>
      <c r="D317" s="91"/>
      <c r="E317" s="91"/>
      <c r="F317" s="91"/>
      <c r="G317" s="91"/>
      <c r="H317" s="92"/>
      <c r="I317" s="92"/>
      <c r="J317" s="94"/>
      <c r="K317" s="99"/>
      <c r="L317" s="94"/>
      <c r="M317" s="94"/>
      <c r="N317" s="94"/>
      <c r="O317" s="94"/>
      <c r="P317" s="67"/>
      <c r="Q317" s="69"/>
      <c r="R317" s="69"/>
      <c r="S317" s="69"/>
      <c r="T317" s="82"/>
      <c r="U317" s="70"/>
      <c r="V317" s="72"/>
      <c r="W317" s="73"/>
      <c r="X317" s="74"/>
      <c r="Y317" s="75"/>
      <c r="Z317" s="28"/>
      <c r="AA317" s="95"/>
      <c r="AB317" s="70"/>
      <c r="AC317" s="72"/>
      <c r="AD317" s="77"/>
      <c r="AE317" s="76"/>
      <c r="AF317" s="28"/>
      <c r="AG317" s="28"/>
      <c r="AH317" s="28"/>
      <c r="AI317" s="2"/>
      <c r="AJ317" s="96"/>
      <c r="AK317" s="96"/>
      <c r="AL317" s="79"/>
      <c r="AM317" s="80"/>
      <c r="AN317" s="70"/>
      <c r="AO317" s="97"/>
      <c r="AP317" s="72"/>
      <c r="AS317" s="29"/>
    </row>
    <row r="318" customHeight="1" spans="1:47">
      <c r="A318" s="23"/>
      <c r="B318" s="44"/>
      <c r="C318" s="91"/>
      <c r="D318" s="91"/>
      <c r="E318" s="91"/>
      <c r="F318" s="91"/>
      <c r="G318" s="91"/>
      <c r="H318" s="92"/>
      <c r="I318" s="92"/>
      <c r="J318" s="93"/>
      <c r="K318" s="93"/>
      <c r="L318" s="93"/>
      <c r="M318" s="94"/>
      <c r="N318" s="93"/>
      <c r="O318" s="65" t="e">
        <f>(N318-K318)/K318*100</f>
        <v>#DIV/0!</v>
      </c>
      <c r="P318" s="67"/>
      <c r="Q318" s="69"/>
      <c r="R318" s="69"/>
      <c r="S318" s="69"/>
      <c r="T318" s="100"/>
      <c r="U318" s="101"/>
      <c r="Z318" s="28"/>
      <c r="AC318" s="2"/>
      <c r="AD318" s="79"/>
      <c r="AE318" s="79"/>
      <c r="AF318" s="79"/>
      <c r="AG318" s="80"/>
      <c r="AI318" s="81"/>
      <c r="AL318" s="3"/>
      <c r="AS318" s="29"/>
    </row>
    <row r="319" customHeight="1" spans="1:47">
      <c r="A319" s="102" t="s">
        <v>67</v>
      </c>
      <c r="K319" s="25" t="s">
        <v>68</v>
      </c>
      <c r="T319" s="100"/>
      <c r="U319" s="101"/>
      <c r="Z319" s="28"/>
      <c r="AC319" s="2"/>
      <c r="AD319" s="79"/>
      <c r="AE319" s="79"/>
      <c r="AF319" s="79"/>
      <c r="AG319" s="80"/>
      <c r="AI319" s="81"/>
      <c r="AL319" s="3"/>
      <c r="AS319" s="29"/>
    </row>
    <row r="320" customHeight="1" spans="1:47">
      <c r="A320" s="27" t="s">
        <v>69</v>
      </c>
      <c r="K320" s="27"/>
      <c r="T320" s="100"/>
      <c r="U320" s="101"/>
      <c r="Z320" s="28"/>
      <c r="AC320" s="2"/>
      <c r="AD320" s="79"/>
      <c r="AE320" s="79"/>
      <c r="AF320" s="79"/>
      <c r="AG320" s="80"/>
      <c r="AI320" s="81"/>
      <c r="AL320" s="3"/>
      <c r="AS320" s="29"/>
    </row>
  </sheetData>
  <autoFilter xmlns:etc="http://www.wps.cn/officeDocument/2017/etCustomData" ref="A6:AU308" etc:filterBottomFollowUsedRange="0">
    <extLst/>
  </autoFilter>
  <mergeCells count="34">
    <mergeCell ref="A1:P1"/>
    <mergeCell ref="N2:P2"/>
    <mergeCell ref="A3:P3"/>
    <mergeCell ref="J5:K5"/>
    <mergeCell ref="L5:N5"/>
    <mergeCell ref="A316:B316"/>
    <mergeCell ref="A318:B318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P5:P6"/>
    <mergeCell ref="U5:U6"/>
    <mergeCell ref="W5:W6"/>
    <mergeCell ref="X5:X6"/>
    <mergeCell ref="AA5:AA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</mergeCells>
  <conditionalFormatting sqref="B302">
    <cfRule type="duplicateValues" dxfId="0" priority="2"/>
  </conditionalFormatting>
  <conditionalFormatting sqref="B303:B311">
    <cfRule type="duplicateValues" dxfId="0" priority="1"/>
  </conditionalFormatting>
  <conditionalFormatting sqref="B7:B301 B312:B315">
    <cfRule type="duplicateValues" dxfId="0" priority="3"/>
  </conditionalFormatting>
  <printOptions horizontalCentered="1"/>
  <pageMargins left="0.748031496062992" right="0.748031496062992" top="0.78740157480315" bottom="0.590551181102362" header="1.2992125984252" footer="0.511811023622047"/>
  <pageSetup paperSize="9" scale="81" fitToHeight="0" orientation="landscape" blackAndWhite="1"/>
  <headerFooter scaleWithDoc="0">
    <oddHeader>&amp;R&amp;"宋体,常规"&amp;10第&amp;"Arial Narrow,常规"&amp;P&amp;"宋体,常规"页，共&amp;"Arial Narrow,常规"&amp;N&amp;"宋体,常规"页</oddHeader>
  </headerFooter>
  <rowBreaks count="1" manualBreakCount="1">
    <brk id="27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view="pageBreakPreview" zoomScaleNormal="90" workbookViewId="0">
      <selection activeCell="D16" sqref="D16"/>
    </sheetView>
  </sheetViews>
  <sheetFormatPr defaultColWidth="9" defaultRowHeight="15.75" customHeight="1"/>
  <cols>
    <col min="1" max="1" width="8.58333333333333" style="3" customWidth="1"/>
    <col min="2" max="2" width="33.0833333333333" style="3" customWidth="1"/>
    <col min="3" max="3" width="22.6666666666667" style="3" customWidth="1"/>
    <col min="4" max="4" width="23.5833333333333" style="3" customWidth="1"/>
    <col min="5" max="5" width="19.0833333333333" style="3" customWidth="1"/>
    <col min="6" max="6" width="14.9166666666667" style="3" customWidth="1"/>
    <col min="7" max="9" width="9" style="3" customWidth="1"/>
    <col min="10" max="10" width="24.4166666666667" style="3" customWidth="1"/>
    <col min="11" max="11" width="14.4166666666667" style="3" customWidth="1"/>
    <col min="12" max="14" width="9" style="3" customWidth="1"/>
    <col min="15" max="15" width="9.16666666666667" style="3" customWidth="1"/>
    <col min="16" max="31" width="9" style="3" customWidth="1"/>
    <col min="32" max="255" width="8.66666666666667" style="3"/>
    <col min="256" max="256" width="8.58333333333333" style="3" customWidth="1"/>
    <col min="257" max="257" width="33.0833333333333" style="3" customWidth="1"/>
    <col min="258" max="258" width="9" style="3" hidden="1" customWidth="1"/>
    <col min="259" max="259" width="22.6666666666667" style="3" customWidth="1"/>
    <col min="260" max="260" width="23.5833333333333" style="3" customWidth="1"/>
    <col min="261" max="261" width="19.0833333333333" style="3" customWidth="1"/>
    <col min="262" max="262" width="14.9166666666667" style="3" customWidth="1"/>
    <col min="263" max="265" width="9" style="3" customWidth="1"/>
    <col min="266" max="266" width="24.4166666666667" style="3" customWidth="1"/>
    <col min="267" max="267" width="14.4166666666667" style="3" customWidth="1"/>
    <col min="268" max="270" width="9" style="3" customWidth="1"/>
    <col min="271" max="271" width="9.16666666666667" style="3" customWidth="1"/>
    <col min="272" max="287" width="9" style="3" customWidth="1"/>
    <col min="288" max="511" width="8.66666666666667" style="3"/>
    <col min="512" max="512" width="8.58333333333333" style="3" customWidth="1"/>
    <col min="513" max="513" width="33.0833333333333" style="3" customWidth="1"/>
    <col min="514" max="514" width="9" style="3" hidden="1" customWidth="1"/>
    <col min="515" max="515" width="22.6666666666667" style="3" customWidth="1"/>
    <col min="516" max="516" width="23.5833333333333" style="3" customWidth="1"/>
    <col min="517" max="517" width="19.0833333333333" style="3" customWidth="1"/>
    <col min="518" max="518" width="14.9166666666667" style="3" customWidth="1"/>
    <col min="519" max="521" width="9" style="3" customWidth="1"/>
    <col min="522" max="522" width="24.4166666666667" style="3" customWidth="1"/>
    <col min="523" max="523" width="14.4166666666667" style="3" customWidth="1"/>
    <col min="524" max="526" width="9" style="3" customWidth="1"/>
    <col min="527" max="527" width="9.16666666666667" style="3" customWidth="1"/>
    <col min="528" max="543" width="9" style="3" customWidth="1"/>
    <col min="544" max="767" width="8.66666666666667" style="3"/>
    <col min="768" max="768" width="8.58333333333333" style="3" customWidth="1"/>
    <col min="769" max="769" width="33.0833333333333" style="3" customWidth="1"/>
    <col min="770" max="770" width="9" style="3" hidden="1" customWidth="1"/>
    <col min="771" max="771" width="22.6666666666667" style="3" customWidth="1"/>
    <col min="772" max="772" width="23.5833333333333" style="3" customWidth="1"/>
    <col min="773" max="773" width="19.0833333333333" style="3" customWidth="1"/>
    <col min="774" max="774" width="14.9166666666667" style="3" customWidth="1"/>
    <col min="775" max="777" width="9" style="3" customWidth="1"/>
    <col min="778" max="778" width="24.4166666666667" style="3" customWidth="1"/>
    <col min="779" max="779" width="14.4166666666667" style="3" customWidth="1"/>
    <col min="780" max="782" width="9" style="3" customWidth="1"/>
    <col min="783" max="783" width="9.16666666666667" style="3" customWidth="1"/>
    <col min="784" max="799" width="9" style="3" customWidth="1"/>
    <col min="800" max="1023" width="8.66666666666667" style="3"/>
    <col min="1024" max="1024" width="8.58333333333333" style="3" customWidth="1"/>
    <col min="1025" max="1025" width="33.0833333333333" style="3" customWidth="1"/>
    <col min="1026" max="1026" width="9" style="3" hidden="1" customWidth="1"/>
    <col min="1027" max="1027" width="22.6666666666667" style="3" customWidth="1"/>
    <col min="1028" max="1028" width="23.5833333333333" style="3" customWidth="1"/>
    <col min="1029" max="1029" width="19.0833333333333" style="3" customWidth="1"/>
    <col min="1030" max="1030" width="14.9166666666667" style="3" customWidth="1"/>
    <col min="1031" max="1033" width="9" style="3" customWidth="1"/>
    <col min="1034" max="1034" width="24.4166666666667" style="3" customWidth="1"/>
    <col min="1035" max="1035" width="14.4166666666667" style="3" customWidth="1"/>
    <col min="1036" max="1038" width="9" style="3" customWidth="1"/>
    <col min="1039" max="1039" width="9.16666666666667" style="3" customWidth="1"/>
    <col min="1040" max="1055" width="9" style="3" customWidth="1"/>
    <col min="1056" max="1279" width="8.66666666666667" style="3"/>
    <col min="1280" max="1280" width="8.58333333333333" style="3" customWidth="1"/>
    <col min="1281" max="1281" width="33.0833333333333" style="3" customWidth="1"/>
    <col min="1282" max="1282" width="9" style="3" hidden="1" customWidth="1"/>
    <col min="1283" max="1283" width="22.6666666666667" style="3" customWidth="1"/>
    <col min="1284" max="1284" width="23.5833333333333" style="3" customWidth="1"/>
    <col min="1285" max="1285" width="19.0833333333333" style="3" customWidth="1"/>
    <col min="1286" max="1286" width="14.9166666666667" style="3" customWidth="1"/>
    <col min="1287" max="1289" width="9" style="3" customWidth="1"/>
    <col min="1290" max="1290" width="24.4166666666667" style="3" customWidth="1"/>
    <col min="1291" max="1291" width="14.4166666666667" style="3" customWidth="1"/>
    <col min="1292" max="1294" width="9" style="3" customWidth="1"/>
    <col min="1295" max="1295" width="9.16666666666667" style="3" customWidth="1"/>
    <col min="1296" max="1311" width="9" style="3" customWidth="1"/>
    <col min="1312" max="1535" width="8.66666666666667" style="3"/>
    <col min="1536" max="1536" width="8.58333333333333" style="3" customWidth="1"/>
    <col min="1537" max="1537" width="33.0833333333333" style="3" customWidth="1"/>
    <col min="1538" max="1538" width="9" style="3" hidden="1" customWidth="1"/>
    <col min="1539" max="1539" width="22.6666666666667" style="3" customWidth="1"/>
    <col min="1540" max="1540" width="23.5833333333333" style="3" customWidth="1"/>
    <col min="1541" max="1541" width="19.0833333333333" style="3" customWidth="1"/>
    <col min="1542" max="1542" width="14.9166666666667" style="3" customWidth="1"/>
    <col min="1543" max="1545" width="9" style="3" customWidth="1"/>
    <col min="1546" max="1546" width="24.4166666666667" style="3" customWidth="1"/>
    <col min="1547" max="1547" width="14.4166666666667" style="3" customWidth="1"/>
    <col min="1548" max="1550" width="9" style="3" customWidth="1"/>
    <col min="1551" max="1551" width="9.16666666666667" style="3" customWidth="1"/>
    <col min="1552" max="1567" width="9" style="3" customWidth="1"/>
    <col min="1568" max="1791" width="8.66666666666667" style="3"/>
    <col min="1792" max="1792" width="8.58333333333333" style="3" customWidth="1"/>
    <col min="1793" max="1793" width="33.0833333333333" style="3" customWidth="1"/>
    <col min="1794" max="1794" width="9" style="3" hidden="1" customWidth="1"/>
    <col min="1795" max="1795" width="22.6666666666667" style="3" customWidth="1"/>
    <col min="1796" max="1796" width="23.5833333333333" style="3" customWidth="1"/>
    <col min="1797" max="1797" width="19.0833333333333" style="3" customWidth="1"/>
    <col min="1798" max="1798" width="14.9166666666667" style="3" customWidth="1"/>
    <col min="1799" max="1801" width="9" style="3" customWidth="1"/>
    <col min="1802" max="1802" width="24.4166666666667" style="3" customWidth="1"/>
    <col min="1803" max="1803" width="14.4166666666667" style="3" customWidth="1"/>
    <col min="1804" max="1806" width="9" style="3" customWidth="1"/>
    <col min="1807" max="1807" width="9.16666666666667" style="3" customWidth="1"/>
    <col min="1808" max="1823" width="9" style="3" customWidth="1"/>
    <col min="1824" max="2047" width="8.66666666666667" style="3"/>
    <col min="2048" max="2048" width="8.58333333333333" style="3" customWidth="1"/>
    <col min="2049" max="2049" width="33.0833333333333" style="3" customWidth="1"/>
    <col min="2050" max="2050" width="9" style="3" hidden="1" customWidth="1"/>
    <col min="2051" max="2051" width="22.6666666666667" style="3" customWidth="1"/>
    <col min="2052" max="2052" width="23.5833333333333" style="3" customWidth="1"/>
    <col min="2053" max="2053" width="19.0833333333333" style="3" customWidth="1"/>
    <col min="2054" max="2054" width="14.9166666666667" style="3" customWidth="1"/>
    <col min="2055" max="2057" width="9" style="3" customWidth="1"/>
    <col min="2058" max="2058" width="24.4166666666667" style="3" customWidth="1"/>
    <col min="2059" max="2059" width="14.4166666666667" style="3" customWidth="1"/>
    <col min="2060" max="2062" width="9" style="3" customWidth="1"/>
    <col min="2063" max="2063" width="9.16666666666667" style="3" customWidth="1"/>
    <col min="2064" max="2079" width="9" style="3" customWidth="1"/>
    <col min="2080" max="2303" width="8.66666666666667" style="3"/>
    <col min="2304" max="2304" width="8.58333333333333" style="3" customWidth="1"/>
    <col min="2305" max="2305" width="33.0833333333333" style="3" customWidth="1"/>
    <col min="2306" max="2306" width="9" style="3" hidden="1" customWidth="1"/>
    <col min="2307" max="2307" width="22.6666666666667" style="3" customWidth="1"/>
    <col min="2308" max="2308" width="23.5833333333333" style="3" customWidth="1"/>
    <col min="2309" max="2309" width="19.0833333333333" style="3" customWidth="1"/>
    <col min="2310" max="2310" width="14.9166666666667" style="3" customWidth="1"/>
    <col min="2311" max="2313" width="9" style="3" customWidth="1"/>
    <col min="2314" max="2314" width="24.4166666666667" style="3" customWidth="1"/>
    <col min="2315" max="2315" width="14.4166666666667" style="3" customWidth="1"/>
    <col min="2316" max="2318" width="9" style="3" customWidth="1"/>
    <col min="2319" max="2319" width="9.16666666666667" style="3" customWidth="1"/>
    <col min="2320" max="2335" width="9" style="3" customWidth="1"/>
    <col min="2336" max="2559" width="8.66666666666667" style="3"/>
    <col min="2560" max="2560" width="8.58333333333333" style="3" customWidth="1"/>
    <col min="2561" max="2561" width="33.0833333333333" style="3" customWidth="1"/>
    <col min="2562" max="2562" width="9" style="3" hidden="1" customWidth="1"/>
    <col min="2563" max="2563" width="22.6666666666667" style="3" customWidth="1"/>
    <col min="2564" max="2564" width="23.5833333333333" style="3" customWidth="1"/>
    <col min="2565" max="2565" width="19.0833333333333" style="3" customWidth="1"/>
    <col min="2566" max="2566" width="14.9166666666667" style="3" customWidth="1"/>
    <col min="2567" max="2569" width="9" style="3" customWidth="1"/>
    <col min="2570" max="2570" width="24.4166666666667" style="3" customWidth="1"/>
    <col min="2571" max="2571" width="14.4166666666667" style="3" customWidth="1"/>
    <col min="2572" max="2574" width="9" style="3" customWidth="1"/>
    <col min="2575" max="2575" width="9.16666666666667" style="3" customWidth="1"/>
    <col min="2576" max="2591" width="9" style="3" customWidth="1"/>
    <col min="2592" max="2815" width="8.66666666666667" style="3"/>
    <col min="2816" max="2816" width="8.58333333333333" style="3" customWidth="1"/>
    <col min="2817" max="2817" width="33.0833333333333" style="3" customWidth="1"/>
    <col min="2818" max="2818" width="9" style="3" hidden="1" customWidth="1"/>
    <col min="2819" max="2819" width="22.6666666666667" style="3" customWidth="1"/>
    <col min="2820" max="2820" width="23.5833333333333" style="3" customWidth="1"/>
    <col min="2821" max="2821" width="19.0833333333333" style="3" customWidth="1"/>
    <col min="2822" max="2822" width="14.9166666666667" style="3" customWidth="1"/>
    <col min="2823" max="2825" width="9" style="3" customWidth="1"/>
    <col min="2826" max="2826" width="24.4166666666667" style="3" customWidth="1"/>
    <col min="2827" max="2827" width="14.4166666666667" style="3" customWidth="1"/>
    <col min="2828" max="2830" width="9" style="3" customWidth="1"/>
    <col min="2831" max="2831" width="9.16666666666667" style="3" customWidth="1"/>
    <col min="2832" max="2847" width="9" style="3" customWidth="1"/>
    <col min="2848" max="3071" width="8.66666666666667" style="3"/>
    <col min="3072" max="3072" width="8.58333333333333" style="3" customWidth="1"/>
    <col min="3073" max="3073" width="33.0833333333333" style="3" customWidth="1"/>
    <col min="3074" max="3074" width="9" style="3" hidden="1" customWidth="1"/>
    <col min="3075" max="3075" width="22.6666666666667" style="3" customWidth="1"/>
    <col min="3076" max="3076" width="23.5833333333333" style="3" customWidth="1"/>
    <col min="3077" max="3077" width="19.0833333333333" style="3" customWidth="1"/>
    <col min="3078" max="3078" width="14.9166666666667" style="3" customWidth="1"/>
    <col min="3079" max="3081" width="9" style="3" customWidth="1"/>
    <col min="3082" max="3082" width="24.4166666666667" style="3" customWidth="1"/>
    <col min="3083" max="3083" width="14.4166666666667" style="3" customWidth="1"/>
    <col min="3084" max="3086" width="9" style="3" customWidth="1"/>
    <col min="3087" max="3087" width="9.16666666666667" style="3" customWidth="1"/>
    <col min="3088" max="3103" width="9" style="3" customWidth="1"/>
    <col min="3104" max="3327" width="8.66666666666667" style="3"/>
    <col min="3328" max="3328" width="8.58333333333333" style="3" customWidth="1"/>
    <col min="3329" max="3329" width="33.0833333333333" style="3" customWidth="1"/>
    <col min="3330" max="3330" width="9" style="3" hidden="1" customWidth="1"/>
    <col min="3331" max="3331" width="22.6666666666667" style="3" customWidth="1"/>
    <col min="3332" max="3332" width="23.5833333333333" style="3" customWidth="1"/>
    <col min="3333" max="3333" width="19.0833333333333" style="3" customWidth="1"/>
    <col min="3334" max="3334" width="14.9166666666667" style="3" customWidth="1"/>
    <col min="3335" max="3337" width="9" style="3" customWidth="1"/>
    <col min="3338" max="3338" width="24.4166666666667" style="3" customWidth="1"/>
    <col min="3339" max="3339" width="14.4166666666667" style="3" customWidth="1"/>
    <col min="3340" max="3342" width="9" style="3" customWidth="1"/>
    <col min="3343" max="3343" width="9.16666666666667" style="3" customWidth="1"/>
    <col min="3344" max="3359" width="9" style="3" customWidth="1"/>
    <col min="3360" max="3583" width="8.66666666666667" style="3"/>
    <col min="3584" max="3584" width="8.58333333333333" style="3" customWidth="1"/>
    <col min="3585" max="3585" width="33.0833333333333" style="3" customWidth="1"/>
    <col min="3586" max="3586" width="9" style="3" hidden="1" customWidth="1"/>
    <col min="3587" max="3587" width="22.6666666666667" style="3" customWidth="1"/>
    <col min="3588" max="3588" width="23.5833333333333" style="3" customWidth="1"/>
    <col min="3589" max="3589" width="19.0833333333333" style="3" customWidth="1"/>
    <col min="3590" max="3590" width="14.9166666666667" style="3" customWidth="1"/>
    <col min="3591" max="3593" width="9" style="3" customWidth="1"/>
    <col min="3594" max="3594" width="24.4166666666667" style="3" customWidth="1"/>
    <col min="3595" max="3595" width="14.4166666666667" style="3" customWidth="1"/>
    <col min="3596" max="3598" width="9" style="3" customWidth="1"/>
    <col min="3599" max="3599" width="9.16666666666667" style="3" customWidth="1"/>
    <col min="3600" max="3615" width="9" style="3" customWidth="1"/>
    <col min="3616" max="3839" width="8.66666666666667" style="3"/>
    <col min="3840" max="3840" width="8.58333333333333" style="3" customWidth="1"/>
    <col min="3841" max="3841" width="33.0833333333333" style="3" customWidth="1"/>
    <col min="3842" max="3842" width="9" style="3" hidden="1" customWidth="1"/>
    <col min="3843" max="3843" width="22.6666666666667" style="3" customWidth="1"/>
    <col min="3844" max="3844" width="23.5833333333333" style="3" customWidth="1"/>
    <col min="3845" max="3845" width="19.0833333333333" style="3" customWidth="1"/>
    <col min="3846" max="3846" width="14.9166666666667" style="3" customWidth="1"/>
    <col min="3847" max="3849" width="9" style="3" customWidth="1"/>
    <col min="3850" max="3850" width="24.4166666666667" style="3" customWidth="1"/>
    <col min="3851" max="3851" width="14.4166666666667" style="3" customWidth="1"/>
    <col min="3852" max="3854" width="9" style="3" customWidth="1"/>
    <col min="3855" max="3855" width="9.16666666666667" style="3" customWidth="1"/>
    <col min="3856" max="3871" width="9" style="3" customWidth="1"/>
    <col min="3872" max="4095" width="8.66666666666667" style="3"/>
    <col min="4096" max="4096" width="8.58333333333333" style="3" customWidth="1"/>
    <col min="4097" max="4097" width="33.0833333333333" style="3" customWidth="1"/>
    <col min="4098" max="4098" width="9" style="3" hidden="1" customWidth="1"/>
    <col min="4099" max="4099" width="22.6666666666667" style="3" customWidth="1"/>
    <col min="4100" max="4100" width="23.5833333333333" style="3" customWidth="1"/>
    <col min="4101" max="4101" width="19.0833333333333" style="3" customWidth="1"/>
    <col min="4102" max="4102" width="14.9166666666667" style="3" customWidth="1"/>
    <col min="4103" max="4105" width="9" style="3" customWidth="1"/>
    <col min="4106" max="4106" width="24.4166666666667" style="3" customWidth="1"/>
    <col min="4107" max="4107" width="14.4166666666667" style="3" customWidth="1"/>
    <col min="4108" max="4110" width="9" style="3" customWidth="1"/>
    <col min="4111" max="4111" width="9.16666666666667" style="3" customWidth="1"/>
    <col min="4112" max="4127" width="9" style="3" customWidth="1"/>
    <col min="4128" max="4351" width="8.66666666666667" style="3"/>
    <col min="4352" max="4352" width="8.58333333333333" style="3" customWidth="1"/>
    <col min="4353" max="4353" width="33.0833333333333" style="3" customWidth="1"/>
    <col min="4354" max="4354" width="9" style="3" hidden="1" customWidth="1"/>
    <col min="4355" max="4355" width="22.6666666666667" style="3" customWidth="1"/>
    <col min="4356" max="4356" width="23.5833333333333" style="3" customWidth="1"/>
    <col min="4357" max="4357" width="19.0833333333333" style="3" customWidth="1"/>
    <col min="4358" max="4358" width="14.9166666666667" style="3" customWidth="1"/>
    <col min="4359" max="4361" width="9" style="3" customWidth="1"/>
    <col min="4362" max="4362" width="24.4166666666667" style="3" customWidth="1"/>
    <col min="4363" max="4363" width="14.4166666666667" style="3" customWidth="1"/>
    <col min="4364" max="4366" width="9" style="3" customWidth="1"/>
    <col min="4367" max="4367" width="9.16666666666667" style="3" customWidth="1"/>
    <col min="4368" max="4383" width="9" style="3" customWidth="1"/>
    <col min="4384" max="4607" width="8.66666666666667" style="3"/>
    <col min="4608" max="4608" width="8.58333333333333" style="3" customWidth="1"/>
    <col min="4609" max="4609" width="33.0833333333333" style="3" customWidth="1"/>
    <col min="4610" max="4610" width="9" style="3" hidden="1" customWidth="1"/>
    <col min="4611" max="4611" width="22.6666666666667" style="3" customWidth="1"/>
    <col min="4612" max="4612" width="23.5833333333333" style="3" customWidth="1"/>
    <col min="4613" max="4613" width="19.0833333333333" style="3" customWidth="1"/>
    <col min="4614" max="4614" width="14.9166666666667" style="3" customWidth="1"/>
    <col min="4615" max="4617" width="9" style="3" customWidth="1"/>
    <col min="4618" max="4618" width="24.4166666666667" style="3" customWidth="1"/>
    <col min="4619" max="4619" width="14.4166666666667" style="3" customWidth="1"/>
    <col min="4620" max="4622" width="9" style="3" customWidth="1"/>
    <col min="4623" max="4623" width="9.16666666666667" style="3" customWidth="1"/>
    <col min="4624" max="4639" width="9" style="3" customWidth="1"/>
    <col min="4640" max="4863" width="8.66666666666667" style="3"/>
    <col min="4864" max="4864" width="8.58333333333333" style="3" customWidth="1"/>
    <col min="4865" max="4865" width="33.0833333333333" style="3" customWidth="1"/>
    <col min="4866" max="4866" width="9" style="3" hidden="1" customWidth="1"/>
    <col min="4867" max="4867" width="22.6666666666667" style="3" customWidth="1"/>
    <col min="4868" max="4868" width="23.5833333333333" style="3" customWidth="1"/>
    <col min="4869" max="4869" width="19.0833333333333" style="3" customWidth="1"/>
    <col min="4870" max="4870" width="14.9166666666667" style="3" customWidth="1"/>
    <col min="4871" max="4873" width="9" style="3" customWidth="1"/>
    <col min="4874" max="4874" width="24.4166666666667" style="3" customWidth="1"/>
    <col min="4875" max="4875" width="14.4166666666667" style="3" customWidth="1"/>
    <col min="4876" max="4878" width="9" style="3" customWidth="1"/>
    <col min="4879" max="4879" width="9.16666666666667" style="3" customWidth="1"/>
    <col min="4880" max="4895" width="9" style="3" customWidth="1"/>
    <col min="4896" max="5119" width="8.66666666666667" style="3"/>
    <col min="5120" max="5120" width="8.58333333333333" style="3" customWidth="1"/>
    <col min="5121" max="5121" width="33.0833333333333" style="3" customWidth="1"/>
    <col min="5122" max="5122" width="9" style="3" hidden="1" customWidth="1"/>
    <col min="5123" max="5123" width="22.6666666666667" style="3" customWidth="1"/>
    <col min="5124" max="5124" width="23.5833333333333" style="3" customWidth="1"/>
    <col min="5125" max="5125" width="19.0833333333333" style="3" customWidth="1"/>
    <col min="5126" max="5126" width="14.9166666666667" style="3" customWidth="1"/>
    <col min="5127" max="5129" width="9" style="3" customWidth="1"/>
    <col min="5130" max="5130" width="24.4166666666667" style="3" customWidth="1"/>
    <col min="5131" max="5131" width="14.4166666666667" style="3" customWidth="1"/>
    <col min="5132" max="5134" width="9" style="3" customWidth="1"/>
    <col min="5135" max="5135" width="9.16666666666667" style="3" customWidth="1"/>
    <col min="5136" max="5151" width="9" style="3" customWidth="1"/>
    <col min="5152" max="5375" width="8.66666666666667" style="3"/>
    <col min="5376" max="5376" width="8.58333333333333" style="3" customWidth="1"/>
    <col min="5377" max="5377" width="33.0833333333333" style="3" customWidth="1"/>
    <col min="5378" max="5378" width="9" style="3" hidden="1" customWidth="1"/>
    <col min="5379" max="5379" width="22.6666666666667" style="3" customWidth="1"/>
    <col min="5380" max="5380" width="23.5833333333333" style="3" customWidth="1"/>
    <col min="5381" max="5381" width="19.0833333333333" style="3" customWidth="1"/>
    <col min="5382" max="5382" width="14.9166666666667" style="3" customWidth="1"/>
    <col min="5383" max="5385" width="9" style="3" customWidth="1"/>
    <col min="5386" max="5386" width="24.4166666666667" style="3" customWidth="1"/>
    <col min="5387" max="5387" width="14.4166666666667" style="3" customWidth="1"/>
    <col min="5388" max="5390" width="9" style="3" customWidth="1"/>
    <col min="5391" max="5391" width="9.16666666666667" style="3" customWidth="1"/>
    <col min="5392" max="5407" width="9" style="3" customWidth="1"/>
    <col min="5408" max="5631" width="8.66666666666667" style="3"/>
    <col min="5632" max="5632" width="8.58333333333333" style="3" customWidth="1"/>
    <col min="5633" max="5633" width="33.0833333333333" style="3" customWidth="1"/>
    <col min="5634" max="5634" width="9" style="3" hidden="1" customWidth="1"/>
    <col min="5635" max="5635" width="22.6666666666667" style="3" customWidth="1"/>
    <col min="5636" max="5636" width="23.5833333333333" style="3" customWidth="1"/>
    <col min="5637" max="5637" width="19.0833333333333" style="3" customWidth="1"/>
    <col min="5638" max="5638" width="14.9166666666667" style="3" customWidth="1"/>
    <col min="5639" max="5641" width="9" style="3" customWidth="1"/>
    <col min="5642" max="5642" width="24.4166666666667" style="3" customWidth="1"/>
    <col min="5643" max="5643" width="14.4166666666667" style="3" customWidth="1"/>
    <col min="5644" max="5646" width="9" style="3" customWidth="1"/>
    <col min="5647" max="5647" width="9.16666666666667" style="3" customWidth="1"/>
    <col min="5648" max="5663" width="9" style="3" customWidth="1"/>
    <col min="5664" max="5887" width="8.66666666666667" style="3"/>
    <col min="5888" max="5888" width="8.58333333333333" style="3" customWidth="1"/>
    <col min="5889" max="5889" width="33.0833333333333" style="3" customWidth="1"/>
    <col min="5890" max="5890" width="9" style="3" hidden="1" customWidth="1"/>
    <col min="5891" max="5891" width="22.6666666666667" style="3" customWidth="1"/>
    <col min="5892" max="5892" width="23.5833333333333" style="3" customWidth="1"/>
    <col min="5893" max="5893" width="19.0833333333333" style="3" customWidth="1"/>
    <col min="5894" max="5894" width="14.9166666666667" style="3" customWidth="1"/>
    <col min="5895" max="5897" width="9" style="3" customWidth="1"/>
    <col min="5898" max="5898" width="24.4166666666667" style="3" customWidth="1"/>
    <col min="5899" max="5899" width="14.4166666666667" style="3" customWidth="1"/>
    <col min="5900" max="5902" width="9" style="3" customWidth="1"/>
    <col min="5903" max="5903" width="9.16666666666667" style="3" customWidth="1"/>
    <col min="5904" max="5919" width="9" style="3" customWidth="1"/>
    <col min="5920" max="6143" width="8.66666666666667" style="3"/>
    <col min="6144" max="6144" width="8.58333333333333" style="3" customWidth="1"/>
    <col min="6145" max="6145" width="33.0833333333333" style="3" customWidth="1"/>
    <col min="6146" max="6146" width="9" style="3" hidden="1" customWidth="1"/>
    <col min="6147" max="6147" width="22.6666666666667" style="3" customWidth="1"/>
    <col min="6148" max="6148" width="23.5833333333333" style="3" customWidth="1"/>
    <col min="6149" max="6149" width="19.0833333333333" style="3" customWidth="1"/>
    <col min="6150" max="6150" width="14.9166666666667" style="3" customWidth="1"/>
    <col min="6151" max="6153" width="9" style="3" customWidth="1"/>
    <col min="6154" max="6154" width="24.4166666666667" style="3" customWidth="1"/>
    <col min="6155" max="6155" width="14.4166666666667" style="3" customWidth="1"/>
    <col min="6156" max="6158" width="9" style="3" customWidth="1"/>
    <col min="6159" max="6159" width="9.16666666666667" style="3" customWidth="1"/>
    <col min="6160" max="6175" width="9" style="3" customWidth="1"/>
    <col min="6176" max="6399" width="8.66666666666667" style="3"/>
    <col min="6400" max="6400" width="8.58333333333333" style="3" customWidth="1"/>
    <col min="6401" max="6401" width="33.0833333333333" style="3" customWidth="1"/>
    <col min="6402" max="6402" width="9" style="3" hidden="1" customWidth="1"/>
    <col min="6403" max="6403" width="22.6666666666667" style="3" customWidth="1"/>
    <col min="6404" max="6404" width="23.5833333333333" style="3" customWidth="1"/>
    <col min="6405" max="6405" width="19.0833333333333" style="3" customWidth="1"/>
    <col min="6406" max="6406" width="14.9166666666667" style="3" customWidth="1"/>
    <col min="6407" max="6409" width="9" style="3" customWidth="1"/>
    <col min="6410" max="6410" width="24.4166666666667" style="3" customWidth="1"/>
    <col min="6411" max="6411" width="14.4166666666667" style="3" customWidth="1"/>
    <col min="6412" max="6414" width="9" style="3" customWidth="1"/>
    <col min="6415" max="6415" width="9.16666666666667" style="3" customWidth="1"/>
    <col min="6416" max="6431" width="9" style="3" customWidth="1"/>
    <col min="6432" max="6655" width="8.66666666666667" style="3"/>
    <col min="6656" max="6656" width="8.58333333333333" style="3" customWidth="1"/>
    <col min="6657" max="6657" width="33.0833333333333" style="3" customWidth="1"/>
    <col min="6658" max="6658" width="9" style="3" hidden="1" customWidth="1"/>
    <col min="6659" max="6659" width="22.6666666666667" style="3" customWidth="1"/>
    <col min="6660" max="6660" width="23.5833333333333" style="3" customWidth="1"/>
    <col min="6661" max="6661" width="19.0833333333333" style="3" customWidth="1"/>
    <col min="6662" max="6662" width="14.9166666666667" style="3" customWidth="1"/>
    <col min="6663" max="6665" width="9" style="3" customWidth="1"/>
    <col min="6666" max="6666" width="24.4166666666667" style="3" customWidth="1"/>
    <col min="6667" max="6667" width="14.4166666666667" style="3" customWidth="1"/>
    <col min="6668" max="6670" width="9" style="3" customWidth="1"/>
    <col min="6671" max="6671" width="9.16666666666667" style="3" customWidth="1"/>
    <col min="6672" max="6687" width="9" style="3" customWidth="1"/>
    <col min="6688" max="6911" width="8.66666666666667" style="3"/>
    <col min="6912" max="6912" width="8.58333333333333" style="3" customWidth="1"/>
    <col min="6913" max="6913" width="33.0833333333333" style="3" customWidth="1"/>
    <col min="6914" max="6914" width="9" style="3" hidden="1" customWidth="1"/>
    <col min="6915" max="6915" width="22.6666666666667" style="3" customWidth="1"/>
    <col min="6916" max="6916" width="23.5833333333333" style="3" customWidth="1"/>
    <col min="6917" max="6917" width="19.0833333333333" style="3" customWidth="1"/>
    <col min="6918" max="6918" width="14.9166666666667" style="3" customWidth="1"/>
    <col min="6919" max="6921" width="9" style="3" customWidth="1"/>
    <col min="6922" max="6922" width="24.4166666666667" style="3" customWidth="1"/>
    <col min="6923" max="6923" width="14.4166666666667" style="3" customWidth="1"/>
    <col min="6924" max="6926" width="9" style="3" customWidth="1"/>
    <col min="6927" max="6927" width="9.16666666666667" style="3" customWidth="1"/>
    <col min="6928" max="6943" width="9" style="3" customWidth="1"/>
    <col min="6944" max="7167" width="8.66666666666667" style="3"/>
    <col min="7168" max="7168" width="8.58333333333333" style="3" customWidth="1"/>
    <col min="7169" max="7169" width="33.0833333333333" style="3" customWidth="1"/>
    <col min="7170" max="7170" width="9" style="3" hidden="1" customWidth="1"/>
    <col min="7171" max="7171" width="22.6666666666667" style="3" customWidth="1"/>
    <col min="7172" max="7172" width="23.5833333333333" style="3" customWidth="1"/>
    <col min="7173" max="7173" width="19.0833333333333" style="3" customWidth="1"/>
    <col min="7174" max="7174" width="14.9166666666667" style="3" customWidth="1"/>
    <col min="7175" max="7177" width="9" style="3" customWidth="1"/>
    <col min="7178" max="7178" width="24.4166666666667" style="3" customWidth="1"/>
    <col min="7179" max="7179" width="14.4166666666667" style="3" customWidth="1"/>
    <col min="7180" max="7182" width="9" style="3" customWidth="1"/>
    <col min="7183" max="7183" width="9.16666666666667" style="3" customWidth="1"/>
    <col min="7184" max="7199" width="9" style="3" customWidth="1"/>
    <col min="7200" max="7423" width="8.66666666666667" style="3"/>
    <col min="7424" max="7424" width="8.58333333333333" style="3" customWidth="1"/>
    <col min="7425" max="7425" width="33.0833333333333" style="3" customWidth="1"/>
    <col min="7426" max="7426" width="9" style="3" hidden="1" customWidth="1"/>
    <col min="7427" max="7427" width="22.6666666666667" style="3" customWidth="1"/>
    <col min="7428" max="7428" width="23.5833333333333" style="3" customWidth="1"/>
    <col min="7429" max="7429" width="19.0833333333333" style="3" customWidth="1"/>
    <col min="7430" max="7430" width="14.9166666666667" style="3" customWidth="1"/>
    <col min="7431" max="7433" width="9" style="3" customWidth="1"/>
    <col min="7434" max="7434" width="24.4166666666667" style="3" customWidth="1"/>
    <col min="7435" max="7435" width="14.4166666666667" style="3" customWidth="1"/>
    <col min="7436" max="7438" width="9" style="3" customWidth="1"/>
    <col min="7439" max="7439" width="9.16666666666667" style="3" customWidth="1"/>
    <col min="7440" max="7455" width="9" style="3" customWidth="1"/>
    <col min="7456" max="7679" width="8.66666666666667" style="3"/>
    <col min="7680" max="7680" width="8.58333333333333" style="3" customWidth="1"/>
    <col min="7681" max="7681" width="33.0833333333333" style="3" customWidth="1"/>
    <col min="7682" max="7682" width="9" style="3" hidden="1" customWidth="1"/>
    <col min="7683" max="7683" width="22.6666666666667" style="3" customWidth="1"/>
    <col min="7684" max="7684" width="23.5833333333333" style="3" customWidth="1"/>
    <col min="7685" max="7685" width="19.0833333333333" style="3" customWidth="1"/>
    <col min="7686" max="7686" width="14.9166666666667" style="3" customWidth="1"/>
    <col min="7687" max="7689" width="9" style="3" customWidth="1"/>
    <col min="7690" max="7690" width="24.4166666666667" style="3" customWidth="1"/>
    <col min="7691" max="7691" width="14.4166666666667" style="3" customWidth="1"/>
    <col min="7692" max="7694" width="9" style="3" customWidth="1"/>
    <col min="7695" max="7695" width="9.16666666666667" style="3" customWidth="1"/>
    <col min="7696" max="7711" width="9" style="3" customWidth="1"/>
    <col min="7712" max="7935" width="8.66666666666667" style="3"/>
    <col min="7936" max="7936" width="8.58333333333333" style="3" customWidth="1"/>
    <col min="7937" max="7937" width="33.0833333333333" style="3" customWidth="1"/>
    <col min="7938" max="7938" width="9" style="3" hidden="1" customWidth="1"/>
    <col min="7939" max="7939" width="22.6666666666667" style="3" customWidth="1"/>
    <col min="7940" max="7940" width="23.5833333333333" style="3" customWidth="1"/>
    <col min="7941" max="7941" width="19.0833333333333" style="3" customWidth="1"/>
    <col min="7942" max="7942" width="14.9166666666667" style="3" customWidth="1"/>
    <col min="7943" max="7945" width="9" style="3" customWidth="1"/>
    <col min="7946" max="7946" width="24.4166666666667" style="3" customWidth="1"/>
    <col min="7947" max="7947" width="14.4166666666667" style="3" customWidth="1"/>
    <col min="7948" max="7950" width="9" style="3" customWidth="1"/>
    <col min="7951" max="7951" width="9.16666666666667" style="3" customWidth="1"/>
    <col min="7952" max="7967" width="9" style="3" customWidth="1"/>
    <col min="7968" max="8191" width="8.66666666666667" style="3"/>
    <col min="8192" max="8192" width="8.58333333333333" style="3" customWidth="1"/>
    <col min="8193" max="8193" width="33.0833333333333" style="3" customWidth="1"/>
    <col min="8194" max="8194" width="9" style="3" hidden="1" customWidth="1"/>
    <col min="8195" max="8195" width="22.6666666666667" style="3" customWidth="1"/>
    <col min="8196" max="8196" width="23.5833333333333" style="3" customWidth="1"/>
    <col min="8197" max="8197" width="19.0833333333333" style="3" customWidth="1"/>
    <col min="8198" max="8198" width="14.9166666666667" style="3" customWidth="1"/>
    <col min="8199" max="8201" width="9" style="3" customWidth="1"/>
    <col min="8202" max="8202" width="24.4166666666667" style="3" customWidth="1"/>
    <col min="8203" max="8203" width="14.4166666666667" style="3" customWidth="1"/>
    <col min="8204" max="8206" width="9" style="3" customWidth="1"/>
    <col min="8207" max="8207" width="9.16666666666667" style="3" customWidth="1"/>
    <col min="8208" max="8223" width="9" style="3" customWidth="1"/>
    <col min="8224" max="8447" width="8.66666666666667" style="3"/>
    <col min="8448" max="8448" width="8.58333333333333" style="3" customWidth="1"/>
    <col min="8449" max="8449" width="33.0833333333333" style="3" customWidth="1"/>
    <col min="8450" max="8450" width="9" style="3" hidden="1" customWidth="1"/>
    <col min="8451" max="8451" width="22.6666666666667" style="3" customWidth="1"/>
    <col min="8452" max="8452" width="23.5833333333333" style="3" customWidth="1"/>
    <col min="8453" max="8453" width="19.0833333333333" style="3" customWidth="1"/>
    <col min="8454" max="8454" width="14.9166666666667" style="3" customWidth="1"/>
    <col min="8455" max="8457" width="9" style="3" customWidth="1"/>
    <col min="8458" max="8458" width="24.4166666666667" style="3" customWidth="1"/>
    <col min="8459" max="8459" width="14.4166666666667" style="3" customWidth="1"/>
    <col min="8460" max="8462" width="9" style="3" customWidth="1"/>
    <col min="8463" max="8463" width="9.16666666666667" style="3" customWidth="1"/>
    <col min="8464" max="8479" width="9" style="3" customWidth="1"/>
    <col min="8480" max="8703" width="8.66666666666667" style="3"/>
    <col min="8704" max="8704" width="8.58333333333333" style="3" customWidth="1"/>
    <col min="8705" max="8705" width="33.0833333333333" style="3" customWidth="1"/>
    <col min="8706" max="8706" width="9" style="3" hidden="1" customWidth="1"/>
    <col min="8707" max="8707" width="22.6666666666667" style="3" customWidth="1"/>
    <col min="8708" max="8708" width="23.5833333333333" style="3" customWidth="1"/>
    <col min="8709" max="8709" width="19.0833333333333" style="3" customWidth="1"/>
    <col min="8710" max="8710" width="14.9166666666667" style="3" customWidth="1"/>
    <col min="8711" max="8713" width="9" style="3" customWidth="1"/>
    <col min="8714" max="8714" width="24.4166666666667" style="3" customWidth="1"/>
    <col min="8715" max="8715" width="14.4166666666667" style="3" customWidth="1"/>
    <col min="8716" max="8718" width="9" style="3" customWidth="1"/>
    <col min="8719" max="8719" width="9.16666666666667" style="3" customWidth="1"/>
    <col min="8720" max="8735" width="9" style="3" customWidth="1"/>
    <col min="8736" max="8959" width="8.66666666666667" style="3"/>
    <col min="8960" max="8960" width="8.58333333333333" style="3" customWidth="1"/>
    <col min="8961" max="8961" width="33.0833333333333" style="3" customWidth="1"/>
    <col min="8962" max="8962" width="9" style="3" hidden="1" customWidth="1"/>
    <col min="8963" max="8963" width="22.6666666666667" style="3" customWidth="1"/>
    <col min="8964" max="8964" width="23.5833333333333" style="3" customWidth="1"/>
    <col min="8965" max="8965" width="19.0833333333333" style="3" customWidth="1"/>
    <col min="8966" max="8966" width="14.9166666666667" style="3" customWidth="1"/>
    <col min="8967" max="8969" width="9" style="3" customWidth="1"/>
    <col min="8970" max="8970" width="24.4166666666667" style="3" customWidth="1"/>
    <col min="8971" max="8971" width="14.4166666666667" style="3" customWidth="1"/>
    <col min="8972" max="8974" width="9" style="3" customWidth="1"/>
    <col min="8975" max="8975" width="9.16666666666667" style="3" customWidth="1"/>
    <col min="8976" max="8991" width="9" style="3" customWidth="1"/>
    <col min="8992" max="9215" width="8.66666666666667" style="3"/>
    <col min="9216" max="9216" width="8.58333333333333" style="3" customWidth="1"/>
    <col min="9217" max="9217" width="33.0833333333333" style="3" customWidth="1"/>
    <col min="9218" max="9218" width="9" style="3" hidden="1" customWidth="1"/>
    <col min="9219" max="9219" width="22.6666666666667" style="3" customWidth="1"/>
    <col min="9220" max="9220" width="23.5833333333333" style="3" customWidth="1"/>
    <col min="9221" max="9221" width="19.0833333333333" style="3" customWidth="1"/>
    <col min="9222" max="9222" width="14.9166666666667" style="3" customWidth="1"/>
    <col min="9223" max="9225" width="9" style="3" customWidth="1"/>
    <col min="9226" max="9226" width="24.4166666666667" style="3" customWidth="1"/>
    <col min="9227" max="9227" width="14.4166666666667" style="3" customWidth="1"/>
    <col min="9228" max="9230" width="9" style="3" customWidth="1"/>
    <col min="9231" max="9231" width="9.16666666666667" style="3" customWidth="1"/>
    <col min="9232" max="9247" width="9" style="3" customWidth="1"/>
    <col min="9248" max="9471" width="8.66666666666667" style="3"/>
    <col min="9472" max="9472" width="8.58333333333333" style="3" customWidth="1"/>
    <col min="9473" max="9473" width="33.0833333333333" style="3" customWidth="1"/>
    <col min="9474" max="9474" width="9" style="3" hidden="1" customWidth="1"/>
    <col min="9475" max="9475" width="22.6666666666667" style="3" customWidth="1"/>
    <col min="9476" max="9476" width="23.5833333333333" style="3" customWidth="1"/>
    <col min="9477" max="9477" width="19.0833333333333" style="3" customWidth="1"/>
    <col min="9478" max="9478" width="14.9166666666667" style="3" customWidth="1"/>
    <col min="9479" max="9481" width="9" style="3" customWidth="1"/>
    <col min="9482" max="9482" width="24.4166666666667" style="3" customWidth="1"/>
    <col min="9483" max="9483" width="14.4166666666667" style="3" customWidth="1"/>
    <col min="9484" max="9486" width="9" style="3" customWidth="1"/>
    <col min="9487" max="9487" width="9.16666666666667" style="3" customWidth="1"/>
    <col min="9488" max="9503" width="9" style="3" customWidth="1"/>
    <col min="9504" max="9727" width="8.66666666666667" style="3"/>
    <col min="9728" max="9728" width="8.58333333333333" style="3" customWidth="1"/>
    <col min="9729" max="9729" width="33.0833333333333" style="3" customWidth="1"/>
    <col min="9730" max="9730" width="9" style="3" hidden="1" customWidth="1"/>
    <col min="9731" max="9731" width="22.6666666666667" style="3" customWidth="1"/>
    <col min="9732" max="9732" width="23.5833333333333" style="3" customWidth="1"/>
    <col min="9733" max="9733" width="19.0833333333333" style="3" customWidth="1"/>
    <col min="9734" max="9734" width="14.9166666666667" style="3" customWidth="1"/>
    <col min="9735" max="9737" width="9" style="3" customWidth="1"/>
    <col min="9738" max="9738" width="24.4166666666667" style="3" customWidth="1"/>
    <col min="9739" max="9739" width="14.4166666666667" style="3" customWidth="1"/>
    <col min="9740" max="9742" width="9" style="3" customWidth="1"/>
    <col min="9743" max="9743" width="9.16666666666667" style="3" customWidth="1"/>
    <col min="9744" max="9759" width="9" style="3" customWidth="1"/>
    <col min="9760" max="9983" width="8.66666666666667" style="3"/>
    <col min="9984" max="9984" width="8.58333333333333" style="3" customWidth="1"/>
    <col min="9985" max="9985" width="33.0833333333333" style="3" customWidth="1"/>
    <col min="9986" max="9986" width="9" style="3" hidden="1" customWidth="1"/>
    <col min="9987" max="9987" width="22.6666666666667" style="3" customWidth="1"/>
    <col min="9988" max="9988" width="23.5833333333333" style="3" customWidth="1"/>
    <col min="9989" max="9989" width="19.0833333333333" style="3" customWidth="1"/>
    <col min="9990" max="9990" width="14.9166666666667" style="3" customWidth="1"/>
    <col min="9991" max="9993" width="9" style="3" customWidth="1"/>
    <col min="9994" max="9994" width="24.4166666666667" style="3" customWidth="1"/>
    <col min="9995" max="9995" width="14.4166666666667" style="3" customWidth="1"/>
    <col min="9996" max="9998" width="9" style="3" customWidth="1"/>
    <col min="9999" max="9999" width="9.16666666666667" style="3" customWidth="1"/>
    <col min="10000" max="10015" width="9" style="3" customWidth="1"/>
    <col min="10016" max="10239" width="8.66666666666667" style="3"/>
    <col min="10240" max="10240" width="8.58333333333333" style="3" customWidth="1"/>
    <col min="10241" max="10241" width="33.0833333333333" style="3" customWidth="1"/>
    <col min="10242" max="10242" width="9" style="3" hidden="1" customWidth="1"/>
    <col min="10243" max="10243" width="22.6666666666667" style="3" customWidth="1"/>
    <col min="10244" max="10244" width="23.5833333333333" style="3" customWidth="1"/>
    <col min="10245" max="10245" width="19.0833333333333" style="3" customWidth="1"/>
    <col min="10246" max="10246" width="14.9166666666667" style="3" customWidth="1"/>
    <col min="10247" max="10249" width="9" style="3" customWidth="1"/>
    <col min="10250" max="10250" width="24.4166666666667" style="3" customWidth="1"/>
    <col min="10251" max="10251" width="14.4166666666667" style="3" customWidth="1"/>
    <col min="10252" max="10254" width="9" style="3" customWidth="1"/>
    <col min="10255" max="10255" width="9.16666666666667" style="3" customWidth="1"/>
    <col min="10256" max="10271" width="9" style="3" customWidth="1"/>
    <col min="10272" max="10495" width="8.66666666666667" style="3"/>
    <col min="10496" max="10496" width="8.58333333333333" style="3" customWidth="1"/>
    <col min="10497" max="10497" width="33.0833333333333" style="3" customWidth="1"/>
    <col min="10498" max="10498" width="9" style="3" hidden="1" customWidth="1"/>
    <col min="10499" max="10499" width="22.6666666666667" style="3" customWidth="1"/>
    <col min="10500" max="10500" width="23.5833333333333" style="3" customWidth="1"/>
    <col min="10501" max="10501" width="19.0833333333333" style="3" customWidth="1"/>
    <col min="10502" max="10502" width="14.9166666666667" style="3" customWidth="1"/>
    <col min="10503" max="10505" width="9" style="3" customWidth="1"/>
    <col min="10506" max="10506" width="24.4166666666667" style="3" customWidth="1"/>
    <col min="10507" max="10507" width="14.4166666666667" style="3" customWidth="1"/>
    <col min="10508" max="10510" width="9" style="3" customWidth="1"/>
    <col min="10511" max="10511" width="9.16666666666667" style="3" customWidth="1"/>
    <col min="10512" max="10527" width="9" style="3" customWidth="1"/>
    <col min="10528" max="10751" width="8.66666666666667" style="3"/>
    <col min="10752" max="10752" width="8.58333333333333" style="3" customWidth="1"/>
    <col min="10753" max="10753" width="33.0833333333333" style="3" customWidth="1"/>
    <col min="10754" max="10754" width="9" style="3" hidden="1" customWidth="1"/>
    <col min="10755" max="10755" width="22.6666666666667" style="3" customWidth="1"/>
    <col min="10756" max="10756" width="23.5833333333333" style="3" customWidth="1"/>
    <col min="10757" max="10757" width="19.0833333333333" style="3" customWidth="1"/>
    <col min="10758" max="10758" width="14.9166666666667" style="3" customWidth="1"/>
    <col min="10759" max="10761" width="9" style="3" customWidth="1"/>
    <col min="10762" max="10762" width="24.4166666666667" style="3" customWidth="1"/>
    <col min="10763" max="10763" width="14.4166666666667" style="3" customWidth="1"/>
    <col min="10764" max="10766" width="9" style="3" customWidth="1"/>
    <col min="10767" max="10767" width="9.16666666666667" style="3" customWidth="1"/>
    <col min="10768" max="10783" width="9" style="3" customWidth="1"/>
    <col min="10784" max="11007" width="8.66666666666667" style="3"/>
    <col min="11008" max="11008" width="8.58333333333333" style="3" customWidth="1"/>
    <col min="11009" max="11009" width="33.0833333333333" style="3" customWidth="1"/>
    <col min="11010" max="11010" width="9" style="3" hidden="1" customWidth="1"/>
    <col min="11011" max="11011" width="22.6666666666667" style="3" customWidth="1"/>
    <col min="11012" max="11012" width="23.5833333333333" style="3" customWidth="1"/>
    <col min="11013" max="11013" width="19.0833333333333" style="3" customWidth="1"/>
    <col min="11014" max="11014" width="14.9166666666667" style="3" customWidth="1"/>
    <col min="11015" max="11017" width="9" style="3" customWidth="1"/>
    <col min="11018" max="11018" width="24.4166666666667" style="3" customWidth="1"/>
    <col min="11019" max="11019" width="14.4166666666667" style="3" customWidth="1"/>
    <col min="11020" max="11022" width="9" style="3" customWidth="1"/>
    <col min="11023" max="11023" width="9.16666666666667" style="3" customWidth="1"/>
    <col min="11024" max="11039" width="9" style="3" customWidth="1"/>
    <col min="11040" max="11263" width="8.66666666666667" style="3"/>
    <col min="11264" max="11264" width="8.58333333333333" style="3" customWidth="1"/>
    <col min="11265" max="11265" width="33.0833333333333" style="3" customWidth="1"/>
    <col min="11266" max="11266" width="9" style="3" hidden="1" customWidth="1"/>
    <col min="11267" max="11267" width="22.6666666666667" style="3" customWidth="1"/>
    <col min="11268" max="11268" width="23.5833333333333" style="3" customWidth="1"/>
    <col min="11269" max="11269" width="19.0833333333333" style="3" customWidth="1"/>
    <col min="11270" max="11270" width="14.9166666666667" style="3" customWidth="1"/>
    <col min="11271" max="11273" width="9" style="3" customWidth="1"/>
    <col min="11274" max="11274" width="24.4166666666667" style="3" customWidth="1"/>
    <col min="11275" max="11275" width="14.4166666666667" style="3" customWidth="1"/>
    <col min="11276" max="11278" width="9" style="3" customWidth="1"/>
    <col min="11279" max="11279" width="9.16666666666667" style="3" customWidth="1"/>
    <col min="11280" max="11295" width="9" style="3" customWidth="1"/>
    <col min="11296" max="11519" width="8.66666666666667" style="3"/>
    <col min="11520" max="11520" width="8.58333333333333" style="3" customWidth="1"/>
    <col min="11521" max="11521" width="33.0833333333333" style="3" customWidth="1"/>
    <col min="11522" max="11522" width="9" style="3" hidden="1" customWidth="1"/>
    <col min="11523" max="11523" width="22.6666666666667" style="3" customWidth="1"/>
    <col min="11524" max="11524" width="23.5833333333333" style="3" customWidth="1"/>
    <col min="11525" max="11525" width="19.0833333333333" style="3" customWidth="1"/>
    <col min="11526" max="11526" width="14.9166666666667" style="3" customWidth="1"/>
    <col min="11527" max="11529" width="9" style="3" customWidth="1"/>
    <col min="11530" max="11530" width="24.4166666666667" style="3" customWidth="1"/>
    <col min="11531" max="11531" width="14.4166666666667" style="3" customWidth="1"/>
    <col min="11532" max="11534" width="9" style="3" customWidth="1"/>
    <col min="11535" max="11535" width="9.16666666666667" style="3" customWidth="1"/>
    <col min="11536" max="11551" width="9" style="3" customWidth="1"/>
    <col min="11552" max="11775" width="8.66666666666667" style="3"/>
    <col min="11776" max="11776" width="8.58333333333333" style="3" customWidth="1"/>
    <col min="11777" max="11777" width="33.0833333333333" style="3" customWidth="1"/>
    <col min="11778" max="11778" width="9" style="3" hidden="1" customWidth="1"/>
    <col min="11779" max="11779" width="22.6666666666667" style="3" customWidth="1"/>
    <col min="11780" max="11780" width="23.5833333333333" style="3" customWidth="1"/>
    <col min="11781" max="11781" width="19.0833333333333" style="3" customWidth="1"/>
    <col min="11782" max="11782" width="14.9166666666667" style="3" customWidth="1"/>
    <col min="11783" max="11785" width="9" style="3" customWidth="1"/>
    <col min="11786" max="11786" width="24.4166666666667" style="3" customWidth="1"/>
    <col min="11787" max="11787" width="14.4166666666667" style="3" customWidth="1"/>
    <col min="11788" max="11790" width="9" style="3" customWidth="1"/>
    <col min="11791" max="11791" width="9.16666666666667" style="3" customWidth="1"/>
    <col min="11792" max="11807" width="9" style="3" customWidth="1"/>
    <col min="11808" max="12031" width="8.66666666666667" style="3"/>
    <col min="12032" max="12032" width="8.58333333333333" style="3" customWidth="1"/>
    <col min="12033" max="12033" width="33.0833333333333" style="3" customWidth="1"/>
    <col min="12034" max="12034" width="9" style="3" hidden="1" customWidth="1"/>
    <col min="12035" max="12035" width="22.6666666666667" style="3" customWidth="1"/>
    <col min="12036" max="12036" width="23.5833333333333" style="3" customWidth="1"/>
    <col min="12037" max="12037" width="19.0833333333333" style="3" customWidth="1"/>
    <col min="12038" max="12038" width="14.9166666666667" style="3" customWidth="1"/>
    <col min="12039" max="12041" width="9" style="3" customWidth="1"/>
    <col min="12042" max="12042" width="24.4166666666667" style="3" customWidth="1"/>
    <col min="12043" max="12043" width="14.4166666666667" style="3" customWidth="1"/>
    <col min="12044" max="12046" width="9" style="3" customWidth="1"/>
    <col min="12047" max="12047" width="9.16666666666667" style="3" customWidth="1"/>
    <col min="12048" max="12063" width="9" style="3" customWidth="1"/>
    <col min="12064" max="12287" width="8.66666666666667" style="3"/>
    <col min="12288" max="12288" width="8.58333333333333" style="3" customWidth="1"/>
    <col min="12289" max="12289" width="33.0833333333333" style="3" customWidth="1"/>
    <col min="12290" max="12290" width="9" style="3" hidden="1" customWidth="1"/>
    <col min="12291" max="12291" width="22.6666666666667" style="3" customWidth="1"/>
    <col min="12292" max="12292" width="23.5833333333333" style="3" customWidth="1"/>
    <col min="12293" max="12293" width="19.0833333333333" style="3" customWidth="1"/>
    <col min="12294" max="12294" width="14.9166666666667" style="3" customWidth="1"/>
    <col min="12295" max="12297" width="9" style="3" customWidth="1"/>
    <col min="12298" max="12298" width="24.4166666666667" style="3" customWidth="1"/>
    <col min="12299" max="12299" width="14.4166666666667" style="3" customWidth="1"/>
    <col min="12300" max="12302" width="9" style="3" customWidth="1"/>
    <col min="12303" max="12303" width="9.16666666666667" style="3" customWidth="1"/>
    <col min="12304" max="12319" width="9" style="3" customWidth="1"/>
    <col min="12320" max="12543" width="8.66666666666667" style="3"/>
    <col min="12544" max="12544" width="8.58333333333333" style="3" customWidth="1"/>
    <col min="12545" max="12545" width="33.0833333333333" style="3" customWidth="1"/>
    <col min="12546" max="12546" width="9" style="3" hidden="1" customWidth="1"/>
    <col min="12547" max="12547" width="22.6666666666667" style="3" customWidth="1"/>
    <col min="12548" max="12548" width="23.5833333333333" style="3" customWidth="1"/>
    <col min="12549" max="12549" width="19.0833333333333" style="3" customWidth="1"/>
    <col min="12550" max="12550" width="14.9166666666667" style="3" customWidth="1"/>
    <col min="12551" max="12553" width="9" style="3" customWidth="1"/>
    <col min="12554" max="12554" width="24.4166666666667" style="3" customWidth="1"/>
    <col min="12555" max="12555" width="14.4166666666667" style="3" customWidth="1"/>
    <col min="12556" max="12558" width="9" style="3" customWidth="1"/>
    <col min="12559" max="12559" width="9.16666666666667" style="3" customWidth="1"/>
    <col min="12560" max="12575" width="9" style="3" customWidth="1"/>
    <col min="12576" max="12799" width="8.66666666666667" style="3"/>
    <col min="12800" max="12800" width="8.58333333333333" style="3" customWidth="1"/>
    <col min="12801" max="12801" width="33.0833333333333" style="3" customWidth="1"/>
    <col min="12802" max="12802" width="9" style="3" hidden="1" customWidth="1"/>
    <col min="12803" max="12803" width="22.6666666666667" style="3" customWidth="1"/>
    <col min="12804" max="12804" width="23.5833333333333" style="3" customWidth="1"/>
    <col min="12805" max="12805" width="19.0833333333333" style="3" customWidth="1"/>
    <col min="12806" max="12806" width="14.9166666666667" style="3" customWidth="1"/>
    <col min="12807" max="12809" width="9" style="3" customWidth="1"/>
    <col min="12810" max="12810" width="24.4166666666667" style="3" customWidth="1"/>
    <col min="12811" max="12811" width="14.4166666666667" style="3" customWidth="1"/>
    <col min="12812" max="12814" width="9" style="3" customWidth="1"/>
    <col min="12815" max="12815" width="9.16666666666667" style="3" customWidth="1"/>
    <col min="12816" max="12831" width="9" style="3" customWidth="1"/>
    <col min="12832" max="13055" width="8.66666666666667" style="3"/>
    <col min="13056" max="13056" width="8.58333333333333" style="3" customWidth="1"/>
    <col min="13057" max="13057" width="33.0833333333333" style="3" customWidth="1"/>
    <col min="13058" max="13058" width="9" style="3" hidden="1" customWidth="1"/>
    <col min="13059" max="13059" width="22.6666666666667" style="3" customWidth="1"/>
    <col min="13060" max="13060" width="23.5833333333333" style="3" customWidth="1"/>
    <col min="13061" max="13061" width="19.0833333333333" style="3" customWidth="1"/>
    <col min="13062" max="13062" width="14.9166666666667" style="3" customWidth="1"/>
    <col min="13063" max="13065" width="9" style="3" customWidth="1"/>
    <col min="13066" max="13066" width="24.4166666666667" style="3" customWidth="1"/>
    <col min="13067" max="13067" width="14.4166666666667" style="3" customWidth="1"/>
    <col min="13068" max="13070" width="9" style="3" customWidth="1"/>
    <col min="13071" max="13071" width="9.16666666666667" style="3" customWidth="1"/>
    <col min="13072" max="13087" width="9" style="3" customWidth="1"/>
    <col min="13088" max="13311" width="8.66666666666667" style="3"/>
    <col min="13312" max="13312" width="8.58333333333333" style="3" customWidth="1"/>
    <col min="13313" max="13313" width="33.0833333333333" style="3" customWidth="1"/>
    <col min="13314" max="13314" width="9" style="3" hidden="1" customWidth="1"/>
    <col min="13315" max="13315" width="22.6666666666667" style="3" customWidth="1"/>
    <col min="13316" max="13316" width="23.5833333333333" style="3" customWidth="1"/>
    <col min="13317" max="13317" width="19.0833333333333" style="3" customWidth="1"/>
    <col min="13318" max="13318" width="14.9166666666667" style="3" customWidth="1"/>
    <col min="13319" max="13321" width="9" style="3" customWidth="1"/>
    <col min="13322" max="13322" width="24.4166666666667" style="3" customWidth="1"/>
    <col min="13323" max="13323" width="14.4166666666667" style="3" customWidth="1"/>
    <col min="13324" max="13326" width="9" style="3" customWidth="1"/>
    <col min="13327" max="13327" width="9.16666666666667" style="3" customWidth="1"/>
    <col min="13328" max="13343" width="9" style="3" customWidth="1"/>
    <col min="13344" max="13567" width="8.66666666666667" style="3"/>
    <col min="13568" max="13568" width="8.58333333333333" style="3" customWidth="1"/>
    <col min="13569" max="13569" width="33.0833333333333" style="3" customWidth="1"/>
    <col min="13570" max="13570" width="9" style="3" hidden="1" customWidth="1"/>
    <col min="13571" max="13571" width="22.6666666666667" style="3" customWidth="1"/>
    <col min="13572" max="13572" width="23.5833333333333" style="3" customWidth="1"/>
    <col min="13573" max="13573" width="19.0833333333333" style="3" customWidth="1"/>
    <col min="13574" max="13574" width="14.9166666666667" style="3" customWidth="1"/>
    <col min="13575" max="13577" width="9" style="3" customWidth="1"/>
    <col min="13578" max="13578" width="24.4166666666667" style="3" customWidth="1"/>
    <col min="13579" max="13579" width="14.4166666666667" style="3" customWidth="1"/>
    <col min="13580" max="13582" width="9" style="3" customWidth="1"/>
    <col min="13583" max="13583" width="9.16666666666667" style="3" customWidth="1"/>
    <col min="13584" max="13599" width="9" style="3" customWidth="1"/>
    <col min="13600" max="13823" width="8.66666666666667" style="3"/>
    <col min="13824" max="13824" width="8.58333333333333" style="3" customWidth="1"/>
    <col min="13825" max="13825" width="33.0833333333333" style="3" customWidth="1"/>
    <col min="13826" max="13826" width="9" style="3" hidden="1" customWidth="1"/>
    <col min="13827" max="13827" width="22.6666666666667" style="3" customWidth="1"/>
    <col min="13828" max="13828" width="23.5833333333333" style="3" customWidth="1"/>
    <col min="13829" max="13829" width="19.0833333333333" style="3" customWidth="1"/>
    <col min="13830" max="13830" width="14.9166666666667" style="3" customWidth="1"/>
    <col min="13831" max="13833" width="9" style="3" customWidth="1"/>
    <col min="13834" max="13834" width="24.4166666666667" style="3" customWidth="1"/>
    <col min="13835" max="13835" width="14.4166666666667" style="3" customWidth="1"/>
    <col min="13836" max="13838" width="9" style="3" customWidth="1"/>
    <col min="13839" max="13839" width="9.16666666666667" style="3" customWidth="1"/>
    <col min="13840" max="13855" width="9" style="3" customWidth="1"/>
    <col min="13856" max="14079" width="8.66666666666667" style="3"/>
    <col min="14080" max="14080" width="8.58333333333333" style="3" customWidth="1"/>
    <col min="14081" max="14081" width="33.0833333333333" style="3" customWidth="1"/>
    <col min="14082" max="14082" width="9" style="3" hidden="1" customWidth="1"/>
    <col min="14083" max="14083" width="22.6666666666667" style="3" customWidth="1"/>
    <col min="14084" max="14084" width="23.5833333333333" style="3" customWidth="1"/>
    <col min="14085" max="14085" width="19.0833333333333" style="3" customWidth="1"/>
    <col min="14086" max="14086" width="14.9166666666667" style="3" customWidth="1"/>
    <col min="14087" max="14089" width="9" style="3" customWidth="1"/>
    <col min="14090" max="14090" width="24.4166666666667" style="3" customWidth="1"/>
    <col min="14091" max="14091" width="14.4166666666667" style="3" customWidth="1"/>
    <col min="14092" max="14094" width="9" style="3" customWidth="1"/>
    <col min="14095" max="14095" width="9.16666666666667" style="3" customWidth="1"/>
    <col min="14096" max="14111" width="9" style="3" customWidth="1"/>
    <col min="14112" max="14335" width="8.66666666666667" style="3"/>
    <col min="14336" max="14336" width="8.58333333333333" style="3" customWidth="1"/>
    <col min="14337" max="14337" width="33.0833333333333" style="3" customWidth="1"/>
    <col min="14338" max="14338" width="9" style="3" hidden="1" customWidth="1"/>
    <col min="14339" max="14339" width="22.6666666666667" style="3" customWidth="1"/>
    <col min="14340" max="14340" width="23.5833333333333" style="3" customWidth="1"/>
    <col min="14341" max="14341" width="19.0833333333333" style="3" customWidth="1"/>
    <col min="14342" max="14342" width="14.9166666666667" style="3" customWidth="1"/>
    <col min="14343" max="14345" width="9" style="3" customWidth="1"/>
    <col min="14346" max="14346" width="24.4166666666667" style="3" customWidth="1"/>
    <col min="14347" max="14347" width="14.4166666666667" style="3" customWidth="1"/>
    <col min="14348" max="14350" width="9" style="3" customWidth="1"/>
    <col min="14351" max="14351" width="9.16666666666667" style="3" customWidth="1"/>
    <col min="14352" max="14367" width="9" style="3" customWidth="1"/>
    <col min="14368" max="14591" width="8.66666666666667" style="3"/>
    <col min="14592" max="14592" width="8.58333333333333" style="3" customWidth="1"/>
    <col min="14593" max="14593" width="33.0833333333333" style="3" customWidth="1"/>
    <col min="14594" max="14594" width="9" style="3" hidden="1" customWidth="1"/>
    <col min="14595" max="14595" width="22.6666666666667" style="3" customWidth="1"/>
    <col min="14596" max="14596" width="23.5833333333333" style="3" customWidth="1"/>
    <col min="14597" max="14597" width="19.0833333333333" style="3" customWidth="1"/>
    <col min="14598" max="14598" width="14.9166666666667" style="3" customWidth="1"/>
    <col min="14599" max="14601" width="9" style="3" customWidth="1"/>
    <col min="14602" max="14602" width="24.4166666666667" style="3" customWidth="1"/>
    <col min="14603" max="14603" width="14.4166666666667" style="3" customWidth="1"/>
    <col min="14604" max="14606" width="9" style="3" customWidth="1"/>
    <col min="14607" max="14607" width="9.16666666666667" style="3" customWidth="1"/>
    <col min="14608" max="14623" width="9" style="3" customWidth="1"/>
    <col min="14624" max="14847" width="8.66666666666667" style="3"/>
    <col min="14848" max="14848" width="8.58333333333333" style="3" customWidth="1"/>
    <col min="14849" max="14849" width="33.0833333333333" style="3" customWidth="1"/>
    <col min="14850" max="14850" width="9" style="3" hidden="1" customWidth="1"/>
    <col min="14851" max="14851" width="22.6666666666667" style="3" customWidth="1"/>
    <col min="14852" max="14852" width="23.5833333333333" style="3" customWidth="1"/>
    <col min="14853" max="14853" width="19.0833333333333" style="3" customWidth="1"/>
    <col min="14854" max="14854" width="14.9166666666667" style="3" customWidth="1"/>
    <col min="14855" max="14857" width="9" style="3" customWidth="1"/>
    <col min="14858" max="14858" width="24.4166666666667" style="3" customWidth="1"/>
    <col min="14859" max="14859" width="14.4166666666667" style="3" customWidth="1"/>
    <col min="14860" max="14862" width="9" style="3" customWidth="1"/>
    <col min="14863" max="14863" width="9.16666666666667" style="3" customWidth="1"/>
    <col min="14864" max="14879" width="9" style="3" customWidth="1"/>
    <col min="14880" max="15103" width="8.66666666666667" style="3"/>
    <col min="15104" max="15104" width="8.58333333333333" style="3" customWidth="1"/>
    <col min="15105" max="15105" width="33.0833333333333" style="3" customWidth="1"/>
    <col min="15106" max="15106" width="9" style="3" hidden="1" customWidth="1"/>
    <col min="15107" max="15107" width="22.6666666666667" style="3" customWidth="1"/>
    <col min="15108" max="15108" width="23.5833333333333" style="3" customWidth="1"/>
    <col min="15109" max="15109" width="19.0833333333333" style="3" customWidth="1"/>
    <col min="15110" max="15110" width="14.9166666666667" style="3" customWidth="1"/>
    <col min="15111" max="15113" width="9" style="3" customWidth="1"/>
    <col min="15114" max="15114" width="24.4166666666667" style="3" customWidth="1"/>
    <col min="15115" max="15115" width="14.4166666666667" style="3" customWidth="1"/>
    <col min="15116" max="15118" width="9" style="3" customWidth="1"/>
    <col min="15119" max="15119" width="9.16666666666667" style="3" customWidth="1"/>
    <col min="15120" max="15135" width="9" style="3" customWidth="1"/>
    <col min="15136" max="15359" width="8.66666666666667" style="3"/>
    <col min="15360" max="15360" width="8.58333333333333" style="3" customWidth="1"/>
    <col min="15361" max="15361" width="33.0833333333333" style="3" customWidth="1"/>
    <col min="15362" max="15362" width="9" style="3" hidden="1" customWidth="1"/>
    <col min="15363" max="15363" width="22.6666666666667" style="3" customWidth="1"/>
    <col min="15364" max="15364" width="23.5833333333333" style="3" customWidth="1"/>
    <col min="15365" max="15365" width="19.0833333333333" style="3" customWidth="1"/>
    <col min="15366" max="15366" width="14.9166666666667" style="3" customWidth="1"/>
    <col min="15367" max="15369" width="9" style="3" customWidth="1"/>
    <col min="15370" max="15370" width="24.4166666666667" style="3" customWidth="1"/>
    <col min="15371" max="15371" width="14.4166666666667" style="3" customWidth="1"/>
    <col min="15372" max="15374" width="9" style="3" customWidth="1"/>
    <col min="15375" max="15375" width="9.16666666666667" style="3" customWidth="1"/>
    <col min="15376" max="15391" width="9" style="3" customWidth="1"/>
    <col min="15392" max="15615" width="8.66666666666667" style="3"/>
    <col min="15616" max="15616" width="8.58333333333333" style="3" customWidth="1"/>
    <col min="15617" max="15617" width="33.0833333333333" style="3" customWidth="1"/>
    <col min="15618" max="15618" width="9" style="3" hidden="1" customWidth="1"/>
    <col min="15619" max="15619" width="22.6666666666667" style="3" customWidth="1"/>
    <col min="15620" max="15620" width="23.5833333333333" style="3" customWidth="1"/>
    <col min="15621" max="15621" width="19.0833333333333" style="3" customWidth="1"/>
    <col min="15622" max="15622" width="14.9166666666667" style="3" customWidth="1"/>
    <col min="15623" max="15625" width="9" style="3" customWidth="1"/>
    <col min="15626" max="15626" width="24.4166666666667" style="3" customWidth="1"/>
    <col min="15627" max="15627" width="14.4166666666667" style="3" customWidth="1"/>
    <col min="15628" max="15630" width="9" style="3" customWidth="1"/>
    <col min="15631" max="15631" width="9.16666666666667" style="3" customWidth="1"/>
    <col min="15632" max="15647" width="9" style="3" customWidth="1"/>
    <col min="15648" max="15871" width="8.66666666666667" style="3"/>
    <col min="15872" max="15872" width="8.58333333333333" style="3" customWidth="1"/>
    <col min="15873" max="15873" width="33.0833333333333" style="3" customWidth="1"/>
    <col min="15874" max="15874" width="9" style="3" hidden="1" customWidth="1"/>
    <col min="15875" max="15875" width="22.6666666666667" style="3" customWidth="1"/>
    <col min="15876" max="15876" width="23.5833333333333" style="3" customWidth="1"/>
    <col min="15877" max="15877" width="19.0833333333333" style="3" customWidth="1"/>
    <col min="15878" max="15878" width="14.9166666666667" style="3" customWidth="1"/>
    <col min="15879" max="15881" width="9" style="3" customWidth="1"/>
    <col min="15882" max="15882" width="24.4166666666667" style="3" customWidth="1"/>
    <col min="15883" max="15883" width="14.4166666666667" style="3" customWidth="1"/>
    <col min="15884" max="15886" width="9" style="3" customWidth="1"/>
    <col min="15887" max="15887" width="9.16666666666667" style="3" customWidth="1"/>
    <col min="15888" max="15903" width="9" style="3" customWidth="1"/>
    <col min="15904" max="16127" width="8.66666666666667" style="3"/>
    <col min="16128" max="16128" width="8.58333333333333" style="3" customWidth="1"/>
    <col min="16129" max="16129" width="33.0833333333333" style="3" customWidth="1"/>
    <col min="16130" max="16130" width="9" style="3" hidden="1" customWidth="1"/>
    <col min="16131" max="16131" width="22.6666666666667" style="3" customWidth="1"/>
    <col min="16132" max="16132" width="23.5833333333333" style="3" customWidth="1"/>
    <col min="16133" max="16133" width="19.0833333333333" style="3" customWidth="1"/>
    <col min="16134" max="16134" width="14.9166666666667" style="3" customWidth="1"/>
    <col min="16135" max="16137" width="9" style="3" customWidth="1"/>
    <col min="16138" max="16138" width="24.4166666666667" style="3" customWidth="1"/>
    <col min="16139" max="16139" width="14.4166666666667" style="3" customWidth="1"/>
    <col min="16140" max="16142" width="9" style="3" customWidth="1"/>
    <col min="16143" max="16143" width="9.16666666666667" style="3" customWidth="1"/>
    <col min="16144" max="16159" width="9" style="3" customWidth="1"/>
    <col min="16160" max="16384" width="8.66666666666667" style="3"/>
  </cols>
  <sheetData>
    <row r="1" s="1" customFormat="1" ht="25.5" customHeight="1" spans="1:19">
      <c r="A1" s="4" t="s">
        <v>326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Height="1" spans="1:19">
      <c r="A2" s="6"/>
      <c r="B2" s="6"/>
      <c r="C2" s="6"/>
      <c r="D2" s="6"/>
      <c r="E2" s="7"/>
      <c r="F2" s="8" t="s">
        <v>327</v>
      </c>
    </row>
    <row r="3" customHeight="1" spans="1:19">
      <c r="A3" s="9" t="s">
        <v>2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Height="1" spans="1:19">
      <c r="A4" s="10" t="s">
        <v>3</v>
      </c>
      <c r="B4" s="10"/>
      <c r="F4" s="11" t="s">
        <v>4</v>
      </c>
    </row>
    <row r="5" s="2" customFormat="1" customHeight="1" spans="1:19">
      <c r="A5" s="12" t="s">
        <v>5</v>
      </c>
      <c r="B5" s="12" t="s">
        <v>6</v>
      </c>
      <c r="C5" s="12" t="s">
        <v>8</v>
      </c>
      <c r="D5" s="12" t="s">
        <v>9</v>
      </c>
      <c r="E5" s="13" t="s">
        <v>10</v>
      </c>
      <c r="F5" s="12" t="s">
        <v>328</v>
      </c>
    </row>
    <row r="6" customHeight="1" spans="1:19">
      <c r="A6" s="14" t="s">
        <v>329</v>
      </c>
      <c r="B6" s="15" t="s">
        <v>330</v>
      </c>
      <c r="C6" s="16" t="e">
        <f>#REF!</f>
        <v>#REF!</v>
      </c>
      <c r="D6" s="17" t="e">
        <f>#REF!</f>
        <v>#REF!</v>
      </c>
      <c r="E6" s="17" t="e">
        <f>#REF!</f>
        <v>#REF!</v>
      </c>
      <c r="F6" s="17" t="e">
        <f>IF(C6=0,0,ROUND(E6/C6*100,2))</f>
        <v>#REF!</v>
      </c>
    </row>
    <row r="7" customHeight="1" spans="1:19">
      <c r="A7" s="14" t="s">
        <v>331</v>
      </c>
      <c r="B7" s="18" t="s">
        <v>332</v>
      </c>
      <c r="C7" s="16">
        <f>'[1]4-13-2无形-矿业权'!K29</f>
        <v>0</v>
      </c>
      <c r="D7" s="17">
        <f>'[1]4-13-2无形-矿业权'!M29</f>
        <v>0</v>
      </c>
      <c r="E7" s="17">
        <f>'[1]4-13-2无形-矿业权'!N29</f>
        <v>0</v>
      </c>
      <c r="F7" s="17">
        <f>IF(C7=0,0,ROUND(E7/C7*100,2))</f>
        <v>0</v>
      </c>
    </row>
    <row r="8" customHeight="1" spans="1:19">
      <c r="A8" s="14" t="s">
        <v>333</v>
      </c>
      <c r="B8" s="18" t="s">
        <v>334</v>
      </c>
      <c r="C8" s="16">
        <v>0</v>
      </c>
      <c r="D8" s="17">
        <v>0</v>
      </c>
      <c r="E8" s="17"/>
      <c r="F8" s="17">
        <v>0</v>
      </c>
    </row>
    <row r="9" customHeight="1" spans="1:19">
      <c r="A9" s="14"/>
      <c r="B9" s="19"/>
      <c r="C9" s="16"/>
      <c r="D9" s="17"/>
      <c r="E9" s="17"/>
      <c r="F9" s="17"/>
    </row>
    <row r="10" customHeight="1" spans="1:19">
      <c r="A10" s="14"/>
      <c r="B10" s="19"/>
      <c r="C10" s="16"/>
      <c r="D10" s="17"/>
      <c r="E10" s="17"/>
      <c r="F10" s="17"/>
    </row>
    <row r="11" customHeight="1" spans="1:19">
      <c r="A11" s="14"/>
      <c r="B11" s="19"/>
      <c r="C11" s="16"/>
      <c r="D11" s="17"/>
      <c r="E11" s="17"/>
      <c r="F11" s="17"/>
    </row>
    <row r="12" customHeight="1" spans="1:19">
      <c r="A12" s="14"/>
      <c r="B12" s="19"/>
      <c r="C12" s="16"/>
      <c r="D12" s="17"/>
      <c r="E12" s="17"/>
      <c r="F12" s="17"/>
    </row>
    <row r="13" customHeight="1" spans="1:19">
      <c r="A13" s="14"/>
      <c r="B13" s="19"/>
      <c r="C13" s="16"/>
      <c r="D13" s="17"/>
      <c r="E13" s="17"/>
      <c r="F13" s="17"/>
    </row>
    <row r="14" customHeight="1" spans="1:19">
      <c r="A14" s="14"/>
      <c r="B14" s="19"/>
      <c r="C14" s="16"/>
      <c r="D14" s="17"/>
      <c r="E14" s="17"/>
      <c r="F14" s="20"/>
    </row>
    <row r="15" customHeight="1" spans="1:19">
      <c r="A15" s="14"/>
      <c r="B15" s="19"/>
      <c r="C15" s="16"/>
      <c r="D15" s="17"/>
      <c r="E15" s="17"/>
      <c r="F15" s="20"/>
    </row>
    <row r="16" customHeight="1" spans="1:19">
      <c r="A16" s="14"/>
      <c r="B16" s="21"/>
      <c r="C16" s="16"/>
      <c r="D16" s="17"/>
      <c r="E16" s="17"/>
      <c r="F16" s="20"/>
    </row>
    <row r="17" customHeight="1" spans="1:6">
      <c r="A17" s="14"/>
      <c r="B17" s="21"/>
      <c r="C17" s="16"/>
      <c r="D17" s="17"/>
      <c r="E17" s="17"/>
      <c r="F17" s="20"/>
    </row>
    <row r="18" customHeight="1" spans="1:6">
      <c r="A18" s="14"/>
      <c r="B18" s="21"/>
      <c r="C18" s="16"/>
      <c r="D18" s="17"/>
      <c r="E18" s="17"/>
      <c r="F18" s="20"/>
    </row>
    <row r="19" customHeight="1" spans="1:6">
      <c r="A19" s="14"/>
      <c r="B19" s="21"/>
      <c r="C19" s="16"/>
      <c r="D19" s="17"/>
      <c r="E19" s="17"/>
      <c r="F19" s="20"/>
    </row>
    <row r="20" customHeight="1" spans="1:6">
      <c r="A20" s="14"/>
      <c r="B20" s="21"/>
      <c r="C20" s="16"/>
      <c r="D20" s="17"/>
      <c r="E20" s="17"/>
      <c r="F20" s="20"/>
    </row>
    <row r="21" ht="26.4" customHeight="1" spans="1:6">
      <c r="A21" s="14"/>
      <c r="B21" s="21"/>
      <c r="C21" s="16"/>
      <c r="D21" s="17"/>
      <c r="E21" s="17"/>
      <c r="F21" s="20"/>
    </row>
    <row r="22" customHeight="1" spans="1:6">
      <c r="A22" s="22"/>
      <c r="B22" s="21"/>
      <c r="C22" s="16"/>
      <c r="D22" s="17"/>
      <c r="E22" s="17"/>
      <c r="F22" s="20"/>
    </row>
    <row r="23" customHeight="1" spans="1:6">
      <c r="A23" s="22"/>
      <c r="B23" s="21"/>
      <c r="C23" s="16"/>
      <c r="D23" s="17"/>
      <c r="E23" s="17"/>
      <c r="F23" s="20"/>
    </row>
    <row r="24" customHeight="1" spans="1:6">
      <c r="A24" s="22"/>
      <c r="B24" s="21"/>
      <c r="C24" s="16"/>
      <c r="D24" s="17"/>
      <c r="E24" s="17"/>
      <c r="F24" s="20"/>
    </row>
    <row r="25" customHeight="1" spans="1:6">
      <c r="A25" s="22"/>
      <c r="B25" s="21"/>
      <c r="C25" s="16"/>
      <c r="D25" s="17"/>
      <c r="E25" s="17"/>
      <c r="F25" s="20"/>
    </row>
    <row r="26" customHeight="1" spans="1:6">
      <c r="A26" s="22"/>
      <c r="B26" s="21"/>
      <c r="C26" s="16"/>
      <c r="D26" s="17"/>
      <c r="E26" s="17"/>
      <c r="F26" s="20"/>
    </row>
    <row r="27" customHeight="1" spans="1:6">
      <c r="A27" s="22"/>
      <c r="B27" s="21"/>
      <c r="C27" s="16"/>
      <c r="D27" s="17"/>
      <c r="E27" s="17"/>
      <c r="F27" s="20"/>
    </row>
    <row r="28" customHeight="1" spans="1:6">
      <c r="A28" s="23" t="s">
        <v>48</v>
      </c>
      <c r="B28" s="24"/>
      <c r="C28" s="16" t="e">
        <f>SUM(C6:C27)</f>
        <v>#REF!</v>
      </c>
      <c r="D28" s="16" t="e">
        <f>SUM(D6:D27)</f>
        <v>#REF!</v>
      </c>
      <c r="E28" s="17" t="e">
        <f>D28-C28</f>
        <v>#REF!</v>
      </c>
      <c r="F28" s="17" t="e">
        <f>IF(C28=0,0,ROUND(E28/C28*100,2))</f>
        <v>#REF!</v>
      </c>
    </row>
    <row r="29" customHeight="1" spans="1:6">
      <c r="A29" s="23" t="s">
        <v>335</v>
      </c>
      <c r="B29" s="24"/>
      <c r="C29" s="16"/>
      <c r="D29" s="16"/>
      <c r="E29" s="17">
        <f>D29-C29</f>
        <v>0</v>
      </c>
      <c r="F29" s="17">
        <f>IF(C29=0,0,ROUND(E29/C29*100,2))</f>
        <v>0</v>
      </c>
    </row>
    <row r="30" customHeight="1" spans="1:6">
      <c r="A30" s="23" t="s">
        <v>48</v>
      </c>
      <c r="B30" s="24"/>
      <c r="C30" s="16" t="e">
        <f>C28-C29</f>
        <v>#REF!</v>
      </c>
      <c r="D30" s="16" t="e">
        <f>D28-D29</f>
        <v>#REF!</v>
      </c>
      <c r="E30" s="17" t="e">
        <f>E28-E29</f>
        <v>#REF!</v>
      </c>
      <c r="F30" s="17" t="e">
        <f>IF(C30=0,0,ROUND(E30/C30*100,2))</f>
        <v>#REF!</v>
      </c>
    </row>
    <row r="31" customHeight="1" spans="1:6">
      <c r="D31" s="25" t="str">
        <f>CONCATENATE([1]索引!$D$6,"：",[1]索引!$D66,"",[1]索引!$E66,"",[1]索引!$F66)</f>
        <v>评估人员：</v>
      </c>
      <c r="E31" s="26"/>
      <c r="F31" s="26"/>
    </row>
  </sheetData>
  <mergeCells count="6">
    <mergeCell ref="A1:F1"/>
    <mergeCell ref="A3:F3"/>
    <mergeCell ref="A4:B4"/>
    <mergeCell ref="A28:B28"/>
    <mergeCell ref="A29:B29"/>
    <mergeCell ref="A30:B30"/>
  </mergeCells>
  <hyperlinks>
    <hyperlink ref="B6" location="'4-13-1无形-土地'!X1" display="无形资产-土地使用权"/>
    <hyperlink ref="B7" location="'4-13-2无形-矿业权'!O1" display="无形资产-矿业权"/>
    <hyperlink ref="B8" location="'4-13-3无形-其他'!L1" display="无形资产-其他无形资产"/>
  </hyperlinks>
  <printOptions horizontalCentered="1"/>
  <pageMargins left="0.75" right="0.75" top="0.79" bottom="0.59" header="1.38" footer="0.51"/>
  <pageSetup paperSize="9" scale="99" fitToHeight="0" orientation="landscape" blackAndWhite="1"/>
  <headerFooter scaleWithDoc="0">
    <oddHeader>&amp;R&amp;"宋体,常规"&amp;10第&amp;"Arial Narrow,常规"&amp;P&amp;"宋体,常规"页，共&amp;"Arial Narrow,常规"&amp;N&amp;"宋体,常规"页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4-非流动资产汇总</vt:lpstr>
      <vt:lpstr>4-8-2构筑物</vt:lpstr>
      <vt:lpstr>管道沟槽</vt:lpstr>
      <vt:lpstr>4-8-4机器设备</vt:lpstr>
      <vt:lpstr>4-13无形资产汇总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舒城小侠么</dc:creator>
  <cp:lastModifiedBy>伍洁</cp:lastModifiedBy>
  <dcterms:created xsi:type="dcterms:W3CDTF">2025-09-15T01:02:00Z</dcterms:created>
  <cp:lastPrinted>2026-01-20T06:48:00Z</cp:lastPrinted>
  <dcterms:modified xsi:type="dcterms:W3CDTF">2026-02-02T08:39:30Z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8FD5F96A8A6D4994949FC80BBE6E74E9_12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